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3040" windowHeight="9150" tabRatio="732" firstSheet="3" activeTab="3"/>
  </bookViews>
  <sheets>
    <sheet name="PLANILHA" sheetId="1" state="hidden" r:id="rId1"/>
    <sheet name="Memo" sheetId="2" state="hidden" r:id="rId2"/>
    <sheet name="ANEXO QCI" sheetId="3" state="hidden" r:id="rId3"/>
    <sheet name="MEMORIA DE CÁLCULO" sheetId="4" r:id="rId4"/>
    <sheet name="COTAÇÕES" sheetId="5" state="hidden" r:id="rId5"/>
    <sheet name="CPU" sheetId="6" state="hidden" r:id="rId6"/>
    <sheet name="DMTs" sheetId="7" state="hidden" r:id="rId7"/>
  </sheets>
  <externalReferences>
    <externalReference r:id="rId10"/>
  </externalReferences>
  <definedNames>
    <definedName name="_xlfn._FV" hidden="1">#NAME?</definedName>
    <definedName name="_xlnm.Print_Area" localSheetId="4">'COTAÇÕES'!$A$1:$L$29</definedName>
    <definedName name="_xlnm.Print_Area" localSheetId="1">'Memo'!$A$1:$G$22</definedName>
    <definedName name="_xlnm.Print_Area" localSheetId="3">'MEMORIA DE CÁLCULO'!$A$1:$K$21</definedName>
    <definedName name="_xlnm.Print_Area" localSheetId="0">'PLANILHA'!$B$2:$AN$96</definedName>
    <definedName name="_xlnm.Print_Titles" localSheetId="0">'PLANILHA'!$1:$29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V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DECORRER DO PASSEIO</t>
        </r>
      </text>
    </comment>
    <comment ref="W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DECORRER DO PASSEIO</t>
        </r>
      </text>
    </comment>
    <comment ref="X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DECORRER DO PASSEIO</t>
        </r>
      </text>
    </comment>
    <comment ref="V6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MEIO DA RAMPA  ENA PARTE SUPERIOR DA RAMPA ACOMPANHANDO O PISO DIRECIONAL
UTILIZADO EM OBSTACULOS NO PASSEIO </t>
        </r>
      </text>
    </comment>
    <comment ref="W6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MEIO DA RAMPA  ENA PARTE SUPERIOR DA RAMPA ACOMPNANDO O PISO DIRECIONAL
UTILIZADO EM OBSTACULOS NO PASSEIO </t>
        </r>
      </text>
    </comment>
    <comment ref="X6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MEIO DA RAMPA  ENA PARTE SUPERIOR DA RAMPA ACOMPNANDO O PISO DIRECIONAL
UTILIZADO EM OBSTACULOS NO PASSEIO </t>
        </r>
      </text>
    </comment>
  </commentList>
</comments>
</file>

<file path=xl/sharedStrings.xml><?xml version="1.0" encoding="utf-8"?>
<sst xmlns="http://schemas.openxmlformats.org/spreadsheetml/2006/main" count="662" uniqueCount="326">
  <si>
    <t>Proponente</t>
  </si>
  <si>
    <t>Data-Base (mês de referência)</t>
  </si>
  <si>
    <t>Nº do Contrato de Repasse - OGU</t>
  </si>
  <si>
    <t>ITEM</t>
  </si>
  <si>
    <t>DESCRIÇÃO DOS SERVIÇOS</t>
  </si>
  <si>
    <t xml:space="preserve">UN </t>
  </si>
  <si>
    <t>QUANT</t>
  </si>
  <si>
    <t>Responsável Técnico:</t>
  </si>
  <si>
    <t>MG</t>
  </si>
  <si>
    <t>Programa</t>
  </si>
  <si>
    <t>Município</t>
  </si>
  <si>
    <t>UF</t>
  </si>
  <si>
    <t>Empreendimento ( Nome/Apelido)</t>
  </si>
  <si>
    <t>CREA:</t>
  </si>
  <si>
    <t>até</t>
  </si>
  <si>
    <t xml:space="preserve">De </t>
  </si>
  <si>
    <t>Intervalos admissíveis sem justificativa</t>
  </si>
  <si>
    <t>Gestor (Ministério)</t>
  </si>
  <si>
    <t>BDI Proposto:</t>
  </si>
  <si>
    <t>Composição de BDI Adotada</t>
  </si>
  <si>
    <t>Composição do BDI sugerida</t>
  </si>
  <si>
    <t>UNITÁRIO</t>
  </si>
  <si>
    <t>Setor Público - REPASSE</t>
  </si>
  <si>
    <t xml:space="preserve">ORÇAMENTO DISCRIMINATIVO </t>
  </si>
  <si>
    <t>Regime de execução das obras:</t>
  </si>
  <si>
    <t xml:space="preserve">  Garantia:</t>
  </si>
  <si>
    <t xml:space="preserve">  Risco:</t>
  </si>
  <si>
    <t xml:space="preserve">  Despesas financeiras:</t>
  </si>
  <si>
    <t xml:space="preserve">  Administração central:</t>
  </si>
  <si>
    <t xml:space="preserve">  Lucro:</t>
  </si>
  <si>
    <t xml:space="preserve">  Tributos:</t>
  </si>
  <si>
    <t>VALORES (R$)</t>
  </si>
  <si>
    <t>CUSTO</t>
  </si>
  <si>
    <t>TOTAL ITEM</t>
  </si>
  <si>
    <t>PREÇO</t>
  </si>
  <si>
    <t>TOTAIS:</t>
  </si>
  <si>
    <t>CUSTO:</t>
  </si>
  <si>
    <t>PREÇO:</t>
  </si>
  <si>
    <t>Garantia (G)</t>
  </si>
  <si>
    <t>Despesas financeiras (DF)</t>
  </si>
  <si>
    <t>Administração Central (AC)</t>
  </si>
  <si>
    <t>Lucro (L)</t>
  </si>
  <si>
    <t>Tributos (T)</t>
  </si>
  <si>
    <t xml:space="preserve">Risco (R) </t>
  </si>
  <si>
    <t xml:space="preserve">                      Declaro para os devidos fins que os itens apresentados neste Orçamento Discriminativo estão com os quantitativos compatíveis com os projetos / especificações técnicas que compõem a proposta do referido Contrato de Repasse e os custos unitários previstos são iguais ou inferiores à mediana do SINAPI atendendo, portanto, à Lei de Diretrizes Orçamentárias - LDO em vigor. </t>
  </si>
  <si>
    <t>CÓDIGO</t>
  </si>
  <si>
    <t>FONTE</t>
  </si>
  <si>
    <r>
      <t xml:space="preserve"> BDI =</t>
    </r>
    <r>
      <rPr>
        <u val="single"/>
        <sz val="8"/>
        <rFont val="Arial"/>
        <family val="2"/>
      </rPr>
      <t xml:space="preserve"> (1+AC)x(1+DF)x(1+(G+R))x(1+L)</t>
    </r>
    <r>
      <rPr>
        <sz val="8"/>
        <rFont val="Arial"/>
        <family val="2"/>
      </rPr>
      <t xml:space="preserve">)  -1
                                  1-T
  </t>
    </r>
    <r>
      <rPr>
        <u val="single"/>
        <sz val="8"/>
        <rFont val="Arial"/>
        <family val="2"/>
      </rPr>
      <t>Observação</t>
    </r>
    <r>
      <rPr>
        <sz val="8"/>
        <rFont val="Arial"/>
        <family val="2"/>
      </rPr>
      <t>:
  i)   Composição do BDI, intervalos admissíveis e Fórmula de cálculo nos termos do Acórdão 325/2007 do TCU.</t>
    </r>
  </si>
  <si>
    <t>SERVICOS DIVERSOS</t>
  </si>
  <si>
    <t>4.0</t>
  </si>
  <si>
    <t>4.2</t>
  </si>
  <si>
    <t>TOTAL</t>
  </si>
  <si>
    <t>PROJETO DE SINALIZAÇÃO</t>
  </si>
  <si>
    <t>4.5</t>
  </si>
  <si>
    <t>RAMPAS PARA ACESSIBILIDADE</t>
  </si>
  <si>
    <t>REGULARIZAÇÃO DE PISO PARA RAMPA</t>
  </si>
  <si>
    <t>4.3</t>
  </si>
  <si>
    <t>4.4</t>
  </si>
  <si>
    <t>OBRA:</t>
  </si>
  <si>
    <t>4.6</t>
  </si>
  <si>
    <t>REPASSE</t>
  </si>
  <si>
    <t>CONTRAPARTIDA</t>
  </si>
  <si>
    <t>DIFERENÇA</t>
  </si>
  <si>
    <t>PREÇO/M²</t>
  </si>
  <si>
    <t>((2,70X0,45)X8)X11</t>
  </si>
  <si>
    <t>(0,20x0,30x0,60)x15</t>
  </si>
  <si>
    <t>PASSEIO EM CONCRETO DESEMPENADO</t>
  </si>
  <si>
    <t>EXECUÇAO DE PAVIMENTAÇAO ASFALTICA EM PMF-CONFORME PROJETO E DEMAIS DOCUMENTOS</t>
  </si>
  <si>
    <t>4.7</t>
  </si>
  <si>
    <t>4.8</t>
  </si>
  <si>
    <t>4.9</t>
  </si>
  <si>
    <t>4.10</t>
  </si>
  <si>
    <t>4.11</t>
  </si>
  <si>
    <t>Michel Carvalho Gomes de Moraes</t>
  </si>
  <si>
    <t>CREA/SP 5062066058/D</t>
  </si>
  <si>
    <t xml:space="preserve"> MEMÓRIA DE CÁLCULO</t>
  </si>
  <si>
    <t>PISO DE BORRACHA FRISADO</t>
  </si>
  <si>
    <t>PISO DE BORRACHA PASTILHADO</t>
  </si>
  <si>
    <t>1,80 M2</t>
  </si>
  <si>
    <t>0,30 M2X6,00 UNIDADES</t>
  </si>
  <si>
    <t>ESCAVAÇÃO MANUAL,PROFUNDIDADE ATÉ 0,50 M</t>
  </si>
  <si>
    <t>13,00 UNIDADES</t>
  </si>
  <si>
    <t>(RUA CALDAS NOVAS 187,61 comprimento ruaX1,20 largura passeio X2,00 lados)+(RUA B 44,09 comprimeto ruaX1,20 largura passeioX2,00 lados)+( RUA A 55,32 comprimento ruaX1,20 largura passeioX2,00)+( RUA JOSE GERALDO PEREIRA79,59comprimento ruaX1,20 largura passeioX2,00 lados)+(RUA SÃO NOBERTO 60,00 comprimento rua x 1,20 largura passeio x 2,00 lados) - 95,04 m2 AREA DAS RAMPAS DE ACESSIBILIDADE)</t>
  </si>
  <si>
    <t>928,76 M2</t>
  </si>
  <si>
    <t>3,60 comprimento x1,20 largura x 22 unidades</t>
  </si>
  <si>
    <t>95,04 M3</t>
  </si>
  <si>
    <t>(1,20X1,20X0,10X22 UNIDADES)+RAMPA A (0,60X1,20X0,10X22)+RAMPA B (0,60X1,20X0,10X22 UNIDADES)</t>
  </si>
  <si>
    <t>6,33 M3</t>
  </si>
  <si>
    <t>95,04 area rampa x 0,25 largura piso</t>
  </si>
  <si>
    <t>23,76 M2</t>
  </si>
  <si>
    <t>223,68 M2</t>
  </si>
  <si>
    <t xml:space="preserve">(RUA CALDAS NOVAS 187,61 comprimento+RUA B 44,09 comprimento+RUA A 55,32 comprimento +RUA JOSE GERALDO PEREIRA 100,34 comprimento+RUA SÃO NOBERTO 60,00 comprimento) x 2 lados x 0,25 largura piso </t>
  </si>
  <si>
    <t>CONTRATO 1.016.539-74/2014</t>
  </si>
  <si>
    <t>PLANEJAMENTO URBANO</t>
  </si>
  <si>
    <t>MINISTÉRIO DAS CIDADES</t>
  </si>
  <si>
    <t xml:space="preserve">MOBILIZAÇÃO E DESMOBILIZAÇÃO </t>
  </si>
  <si>
    <t>FORNECIMENTO E INSTALAÇÃO DE PLACA DE IDENTIFICAÇÃO DA OBRA (3,0 x 1,5 m)</t>
  </si>
  <si>
    <t>SERVICOS TOPOGRAFICOS PARA PAVIMENTACAO, INCLUSIVE NOTA DE SERVICOS, ACOMPANHAMENTO E GREIDE</t>
  </si>
  <si>
    <t>TERRAPLENAGEM</t>
  </si>
  <si>
    <t>1.1</t>
  </si>
  <si>
    <t>1.2</t>
  </si>
  <si>
    <t>1.3</t>
  </si>
  <si>
    <t>SERVIÇOS PRELIMINARES</t>
  </si>
  <si>
    <t>CPU</t>
  </si>
  <si>
    <t>74209/001</t>
  </si>
  <si>
    <t>SINAPI</t>
  </si>
  <si>
    <t xml:space="preserve"> ESCAVACAO, CARGA E TRANSPORTE DE  MATERIAL DE 1A CATEGORIA COM TRATOR SOBRE ESTEIRAS 305 HP E CACAMBA 5M3,  DMT 50 A 200M</t>
  </si>
  <si>
    <t xml:space="preserve"> REGULARIZACAO E COMPACTACAO DE SUBLEITO ATE 20 CM DE ESPESSURA</t>
  </si>
  <si>
    <t>BASE DE SOLO ESTABILIZADO SEM MISTURA, COMPACTAÇÃO 100 % PROCTOR NORMAL COM ESPESSURA DE 20 CM</t>
  </si>
  <si>
    <t xml:space="preserve">TRANSPORTE COM CAMINHÃO BASCULANTE DE 10 M3, EM VIA URBANA EM REVESTIMENTO PRIMÁRIO (UNIDADE: M3XKM). AF_04/2016                                                          (BASE)  </t>
  </si>
  <si>
    <t>74154/001</t>
  </si>
  <si>
    <t xml:space="preserve"> IMPRIMACAO DE BASE DE PAVIMENTACAO COM ASFALTO DILUÍDO DE PETRÓLEO (ADP) CM-30  </t>
  </si>
  <si>
    <t>TRANSPORTE DE MATERIAL ASFALTICO, COM CAMINHÃO COM CAPACIDADE DE 30000 L  EM RODOVIA PAVIMENTADA PARA DISTÂNCIAS MÉDIAS DE TRANSPORTE SUPERIORES A 100 KM. AF_02/2016                                   (CM-30)</t>
  </si>
  <si>
    <t xml:space="preserve">PINTURA DE LIGACAO COM EMULSAO RR-2C  </t>
  </si>
  <si>
    <t>TRANSPORTE DE MATERIAL ASFALTICO, COM CAMINHÃO COM CAPACIDADE DE 30000 L  EM RODOVIA PAVIMENTADA PARA DISTÂNCIAS MÉDIAS DE TRANSPORTE SUPERIORES A 100 KM. AF_02/2016                                           (RR-2C)</t>
  </si>
  <si>
    <t>TRANSPORTE COM CAMINHÃO BASCULANTE 10 M3 DE MASSA ASFALTICA PARA PAVIM ENTAÇÃO URBANA</t>
  </si>
  <si>
    <t>TRANSPORTE DE MATERIAL ASFALTICO, COM CAMINHÃO COM CAPACIDADE DE 30000 L  EM RODOVIA PAVIMENTADA PARA DISTÂNCIAS MÉDIAS DE TRANSPORTE SUPERIORES A 100 KM. AF_02/2016    ( CAP-20  MATERIAL PARA FAZER A MASSA ASFALTICA).</t>
  </si>
  <si>
    <t>TRANSPORTE COM CAMINHÃO BASCULANTE 6 M3 EM RODOVIA PAVIMENTADA ( PARA DISTÂNCIAS SUPERIORES A 4 KM)                                                 (AREIA)</t>
  </si>
  <si>
    <t xml:space="preserve">TRANSPORTE COMERCIAL DE BRITA             </t>
  </si>
  <si>
    <t>MEIO-FIO E DRENAGEM</t>
  </si>
  <si>
    <t>GUIA (MEIO-FIO) E SARJETA CONJUGADOS DE CONCRETO, MOLDADA IN LOCO EM TRECHO RETO COM EXTRUSORA, GUIA 13,5 CM BASE X 26 CM ALTURA, SARJETA 45 CM BASE X 11 CM ALTURA. AF_06/2016</t>
  </si>
  <si>
    <t>SERVIÇOS COMPLEMENTARES</t>
  </si>
  <si>
    <t>CORDÃO DE CONCRETO  FCK= 15 MPA , DIMENSÕES 15X20 CM , FEITO IN LOCO</t>
  </si>
  <si>
    <t>MOBILIDADE E ACESSIBILIDADE URBANA</t>
  </si>
  <si>
    <t>EXECUÇÃO DE PASSEIO (CALÇADA) OU PISO DE CONCRETO COM CONCRETO MOLDADO  IN LOCO, FEITO EM OBRA, ACABAMENTO CONVENCIONAL, ESPESSURA 6 CM, ARMADO. AF_07/2016</t>
  </si>
  <si>
    <t>RAMPA PARA ACESSO DE DEFICIENTE, EM CONCRETO SIMPLES FCK = 15 MPA, DESEMPENADA, COM PINTURA INDICATIVA, 02 DEMÃOS</t>
  </si>
  <si>
    <t>FORECIMENTO E ASSENTAMENTO DE PISO TÁTIL DIRECIONAL  EM LADRILHO DE CONCRETO COM DIMENSÕES DE 20X20 CM, E= 2,5 CM, ASSENTADO COM ARGAMASSAMA CIMENTO, AREIA E ADITIVO IMPERMEABILIZATE.</t>
  </si>
  <si>
    <t>FORECIMENTO E ASSENTAMENTO DE PISO TÁTIL ALERTA  EM LADRILHO DE CONCRETO COLORIDO COM DIMENSÕES DE 20X20 CM, E= 2,5 CM, ASSENTADO COM ARGAMASSAMA CIMENTO,  AREIA E ADITIVO IMPERMEABILIZATE.</t>
  </si>
  <si>
    <t xml:space="preserve">SINALIZAÇÃO </t>
  </si>
  <si>
    <t>PINTURA ACRILICA PARA SINALIZAÇÃO HORIZONTAL EM PISO CIMENTADO</t>
  </si>
  <si>
    <t>CONCRETO FCK = 15MPA, TRAÇO 1:3,4:3,5 (CIMENTO/ AREIA MÉDIA/ BRITA 1) - PREPARO MECÂNICO COM BETONEIRA 400 L. AF_07/2016</t>
  </si>
  <si>
    <t>FORN. E IMPLANTAÇÃO PLACA DE SINALIZAÇÃO SEMI REFLETIVA</t>
  </si>
  <si>
    <t>PLACA ESMALTADA PARA IDENTIFICAÇÃO NR DE RUA, DIMENSÕES 45X25CM</t>
  </si>
  <si>
    <t>4 S 06 200 01</t>
  </si>
  <si>
    <t>73916/002</t>
  </si>
  <si>
    <t>DENIT</t>
  </si>
  <si>
    <t>CONTROLE TECNOLOGICO</t>
  </si>
  <si>
    <t>ENSAIOS DE REGULARIZACAO DO SUBLEITO</t>
  </si>
  <si>
    <t>ENSAIOS DE BASE ESTABILIZADA GRANULOMETRICAMENTE</t>
  </si>
  <si>
    <t>ENSAIOS DE CONCRETO ASFALTICO</t>
  </si>
  <si>
    <t>73900/001</t>
  </si>
  <si>
    <t>74021/003</t>
  </si>
  <si>
    <t>74021/006</t>
  </si>
  <si>
    <t>73900/012</t>
  </si>
  <si>
    <t>GL</t>
  </si>
  <si>
    <t>M²</t>
  </si>
  <si>
    <t>M³</t>
  </si>
  <si>
    <t>M³XKM</t>
  </si>
  <si>
    <t>TxKM</t>
  </si>
  <si>
    <t>T</t>
  </si>
  <si>
    <t>M3xKM</t>
  </si>
  <si>
    <t>M</t>
  </si>
  <si>
    <t>UNI.</t>
  </si>
  <si>
    <t>M3</t>
  </si>
  <si>
    <t>M2</t>
  </si>
  <si>
    <t>LOCAL:</t>
  </si>
  <si>
    <t>CPU - COMPOSIÇÃO DE PREÇO UNITÁRIO</t>
  </si>
  <si>
    <t xml:space="preserve"> COMPOSIÇÃO DE PREÇO UNITÁRIO</t>
  </si>
  <si>
    <t>CPU001</t>
  </si>
  <si>
    <t>DESCRIÇÃO DO SERVIÇO</t>
  </si>
  <si>
    <t xml:space="preserve">DATA BASE: </t>
  </si>
  <si>
    <t>MOBILIZAÇÃO E DESMOBILIZAÇÃO</t>
  </si>
  <si>
    <t xml:space="preserve">UNIDADE: </t>
  </si>
  <si>
    <t>VB</t>
  </si>
  <si>
    <t>EQUIPAMENTO</t>
  </si>
  <si>
    <t>DISCRIMINAÇÃO</t>
  </si>
  <si>
    <t>UNIDADE</t>
  </si>
  <si>
    <t>QUANT.</t>
  </si>
  <si>
    <t>PROD</t>
  </si>
  <si>
    <t>IMPROD</t>
  </si>
  <si>
    <t>P.UN. PROD</t>
  </si>
  <si>
    <t>P.UN. IMPR</t>
  </si>
  <si>
    <t>P.TOTAL</t>
  </si>
  <si>
    <t>SUB-TOTAL</t>
  </si>
  <si>
    <t>MATERIAL</t>
  </si>
  <si>
    <t>P.UNIT.</t>
  </si>
  <si>
    <t>CAMINHÃO TOCO, PBT 14.300 KG, CARGA ÚTIL MÁX. 9.710 KG, DIST. ENTRE EIXOS 3,56 M, POTÊNCIA 185 CV, INCLUSIVE CARROCERIA FIXA ABERTA DE MADEIRA P/ TRANSPORTE GERAL DE CARGA SECA, DIMEN. APROX. 2,50 X 6,50 X 0,50
M - CHI DIURNO. AF_06/2014</t>
  </si>
  <si>
    <t>H</t>
  </si>
  <si>
    <t>CAMINHÃO BASCULANTE 6 M3 TOCO, PESO BRUTO TOTAL 16.000 KG, CARGA ÚTIL MÁXIMA 11.130 KG, DISTÂNCIA ENTRE EIXOS 5,36 M, POTÊNCIA 185 CV, INCLUSIVE CAÇAMBA METÁLICA - CHP DIURNO. AF_06/2014</t>
  </si>
  <si>
    <t>SERVIÇOS - COMPOSIÇÕES AUXILIARES</t>
  </si>
  <si>
    <t>MÃO DE OBRA</t>
  </si>
  <si>
    <t>PRODUÇÃO DA EQUIPE</t>
  </si>
  <si>
    <t xml:space="preserve">CUSTO </t>
  </si>
  <si>
    <t>TOTAL - R$</t>
  </si>
  <si>
    <t>BDI                %</t>
  </si>
  <si>
    <t>TOTAL DO SERVIÇO - R$</t>
  </si>
  <si>
    <t>CPU002</t>
  </si>
  <si>
    <t>CORDÃO DE CONCRETO  PRÉ-MOLDADO  15 X 20 CM PARA TRAVAMENTO DO PAVIMENTO</t>
  </si>
  <si>
    <t>ESCAVAÇÃO MANUAL DE VALAS. AF_03/2016</t>
  </si>
  <si>
    <t>FABRICAÇÃO DE FÔRMA PARA VIGAS, EM CHAPA DE MADEIRA COMPENSADA RESINADA E = 17 MM. AF_12/2015</t>
  </si>
  <si>
    <t>REATERRO DE VALA COM COMPACTAÇÃO MANUAL</t>
  </si>
  <si>
    <t>73964/006</t>
  </si>
  <si>
    <t>CPU003</t>
  </si>
  <si>
    <t>CIMENTOCIMENTO PORTLAND COMPOSTO CP II-32</t>
  </si>
  <si>
    <t>KG</t>
  </si>
  <si>
    <t>AREIA FINA - POSTO JAZIDA/FORNECEDOR (RETIRADO NA JAZIDA, SEM TRANSPORTE)</t>
  </si>
  <si>
    <t>MERCADO</t>
  </si>
  <si>
    <t>ADITIVO IMPERMEABILIZANTE DE PEGA NORMAL PARA ARGAMASSAS E CONCRETOS SEM ARMACAO</t>
  </si>
  <si>
    <t>PEDREIRO</t>
  </si>
  <si>
    <t>AJUDANTE DE PEDREIRO</t>
  </si>
  <si>
    <t>CPU004</t>
  </si>
  <si>
    <t>CPU005</t>
  </si>
  <si>
    <t>RAMPA PARA ACESSO DE DEFICIENTE, EM CONCRETO SIMPLES FCK = 15
MPA, DESEMPENADA, COM PINTURA INDICATIVA, 02 DEMÃOS</t>
  </si>
  <si>
    <t>DMTs</t>
  </si>
  <si>
    <t>DMT DA IMPRIMAÇÃO COM CM30 (REFINARIA BH ATÉ LOCAL DA OBRA)</t>
  </si>
  <si>
    <t>DMT DA PINTURA DE LIGAÇÃO COM RR-2C (REFINARIA BH ATÉ LOCAL DA OBRA)</t>
  </si>
  <si>
    <t>DMT DO MAT. BETUMINOSO PARA EXECUÇÃO DA MASSA ASFÁLTICA (REFINARIA BH ATÉ USINA MONTES CLAROS)</t>
  </si>
  <si>
    <t xml:space="preserve">DMT DA  BRITA </t>
  </si>
  <si>
    <t xml:space="preserve">DMT DA  AREIA  </t>
  </si>
  <si>
    <t xml:space="preserve">DMT DA JAZIDA ATÉ O LOCAL DA OBRA </t>
  </si>
  <si>
    <t>DMT DA BRITA CORRIDA</t>
  </si>
  <si>
    <t>DMT DO BOTA - FORA</t>
  </si>
  <si>
    <t>2,5 KM</t>
  </si>
  <si>
    <t>SUB TOTAL:</t>
  </si>
  <si>
    <t>VALOR DA OBRA:</t>
  </si>
  <si>
    <t>b)</t>
  </si>
  <si>
    <t>CONVENIO:</t>
  </si>
  <si>
    <t>CONTRAPARTIDA:</t>
  </si>
  <si>
    <t>PORCENTAGEM:</t>
  </si>
  <si>
    <t>d)</t>
  </si>
  <si>
    <t>c)</t>
  </si>
  <si>
    <t>PLANILHA ORÇAMENTÁRIA            a )</t>
  </si>
  <si>
    <t>1.0</t>
  </si>
  <si>
    <t>2.0</t>
  </si>
  <si>
    <t>3.0</t>
  </si>
  <si>
    <t>TOTAL GERAL</t>
  </si>
  <si>
    <t xml:space="preserve">PAVIMENTAÇÃO </t>
  </si>
  <si>
    <t>PAVIMENTAÇÃO</t>
  </si>
  <si>
    <t>MOB E ACESSIBILIDADE URBANA</t>
  </si>
  <si>
    <t>SINALIZAÇÃO</t>
  </si>
  <si>
    <t>CONTROLE TECNOLÓGICO</t>
  </si>
  <si>
    <t>6.0</t>
  </si>
  <si>
    <t>7.0</t>
  </si>
  <si>
    <t>8.0</t>
  </si>
  <si>
    <t>RECURSO DA UNIÃO</t>
  </si>
  <si>
    <t>Prefeito Municipal:</t>
  </si>
  <si>
    <t>PREFEITO MUNICIPAL</t>
  </si>
  <si>
    <t>EXECUÇÃO DE PAVIMENTAÇÃO ASFÁLTICA EM  PRÉ MISTURADO A FRIO - PMF</t>
  </si>
  <si>
    <r>
      <t xml:space="preserve">Obra: </t>
    </r>
    <r>
      <rPr>
        <sz val="10"/>
        <rFont val="Arial"/>
        <family val="2"/>
      </rPr>
      <t>PAVIMENTAÇÃO DE VIAS PÚBLICAS COM ASFALTO PMF</t>
    </r>
  </si>
  <si>
    <t>73759/002</t>
  </si>
  <si>
    <t>PRE-MISTURADO A FRIO COM EMULSAO RM-1C, INCLUSO USINAGEM E APLICACAO, EXCLUSIVE TRANSPORTE</t>
  </si>
  <si>
    <t>SINALIZACAO HORIZONTAL COM TINTA RETRORREFLETIVA A BASE DE RESINA ACRILICA COM MICROESFERAS DE VIDRO</t>
  </si>
  <si>
    <t>74022/036</t>
  </si>
  <si>
    <t>ENSAIO DE ADESIVIDADE - RESISTENCIA A AGUA - EMULSAO ASFALTICA</t>
  </si>
  <si>
    <t>DMT DO PMF (USINA EM MONTES CLAROS ATÉ O LOCAL DA OBRA)</t>
  </si>
  <si>
    <t>PREFEITURA MUNICIPAL DE BRASILIA DE MINAS/MG</t>
  </si>
  <si>
    <t>BRASILIA DE MINAS</t>
  </si>
  <si>
    <t xml:space="preserve">AJUDANTE DE PEDREITO 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</si>
  <si>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</si>
  <si>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</si>
  <si>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</si>
  <si>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</si>
  <si>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</si>
  <si>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</si>
  <si>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</si>
  <si>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</si>
  <si>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</si>
  <si>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</si>
  <si>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</si>
  <si>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</si>
  <si>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</si>
  <si>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</si>
  <si>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5.1</t>
  </si>
  <si>
    <t>7.1</t>
  </si>
  <si>
    <t>6.1</t>
  </si>
  <si>
    <t>6.2</t>
  </si>
  <si>
    <t>6.3</t>
  </si>
  <si>
    <t>6.4</t>
  </si>
  <si>
    <t>7.2</t>
  </si>
  <si>
    <t>7.3</t>
  </si>
  <si>
    <t>8.1</t>
  </si>
  <si>
    <t>8.2</t>
  </si>
  <si>
    <t>8.3</t>
  </si>
  <si>
    <t>8.4</t>
  </si>
  <si>
    <t>PISO TÁTIL DIRECIONAL  EM LADRILHO DE CONCRETO COM DIMENSÕES DE 25X25CM, E= 5 CM, ASSENTADO COM ARGAMASSAMA PRÉ FABRICADA.</t>
  </si>
  <si>
    <t>PISO TÁTIL DIRECIONAL  EM LADRILHO DE CONCRETO COM DIMENSÕES DE 25X25 CM, E= 5 CM, ASSENTADO COM ARGAMASSAMA PRÉ FABRICADA.</t>
  </si>
  <si>
    <t>FORECIMENTO E ASSENTAMENTO DE PISO TÁTIL DIRECIONAL  EM LADRILHO DE CONCRETO COM DIMENSÕES DE 25X25 CM, E= 2,5 CM, ASSENTADO COM ARGAMASSAMA CIMENTO, AREIA E ADITIVO IMPERMEABILIZATE.</t>
  </si>
  <si>
    <t>FORECIMENTO E ASSENTAMENTO DE PISO TÁTIL ALERTA  EM LADRILHO DE CONCRETO COLORIDO COM DIMENSÕES DE 25X25 CM, E= 2,5 CM, ASSENTADO COM ARGAMASSAMA CIMENTO,  AREIA E ADITIVO IMPERMEABILIZATE.</t>
  </si>
  <si>
    <t>BRASILA DE MINAS MARÇO DE 2017</t>
  </si>
  <si>
    <t>PRISCILA VIANETE TEIXEIRA</t>
  </si>
  <si>
    <t>ENGENHEIRA CIVIL - CREA/MG 199246/D</t>
  </si>
  <si>
    <t>CR 1039247-42/2017</t>
  </si>
  <si>
    <t>GEELISON FERREIRA DA SILVA</t>
  </si>
  <si>
    <t xml:space="preserve">_________________________________
Priscila Vianete Teixeira
Crea nº 199.246/D
</t>
  </si>
  <si>
    <t xml:space="preserve">_________________________________
GEELISON FERREIRA DA SILVA
Prefeito Municipal
</t>
  </si>
  <si>
    <t>Comprimento (m)</t>
  </si>
  <si>
    <t xml:space="preserve">THAIS SARAIVA SOUSA ALMEIDA </t>
  </si>
  <si>
    <t xml:space="preserve">  PREFEITURA MUNICIPAL DE  SÃO ROMÃO - MG </t>
  </si>
  <si>
    <t xml:space="preserve">ENGENHEIRA CIVIL - CREA/244.557/D-MG </t>
  </si>
  <si>
    <t xml:space="preserve">COTAÇÕES </t>
  </si>
  <si>
    <t xml:space="preserve">PRODUTO </t>
  </si>
  <si>
    <t>COTAÇÕES</t>
  </si>
  <si>
    <t>ADOTADO</t>
  </si>
  <si>
    <t xml:space="preserve">OBS </t>
  </si>
  <si>
    <t xml:space="preserve">FORCIMENTO DE LETREIRO EM AÇO GALVANIZADO COM PINTURA AUTOMOTIVA, LETRAS DE 0,79X1,04 E 3,10X0,41. INCLUSO TRANSPORTE E INSTALAÇÃO. </t>
  </si>
  <si>
    <t>COTAÇÃO 01</t>
  </si>
  <si>
    <t xml:space="preserve">COTAÇÃO 02 </t>
  </si>
  <si>
    <t xml:space="preserve">COTAÇÃO 03 </t>
  </si>
  <si>
    <t>BASE:</t>
  </si>
  <si>
    <t>PRAZO DE EXECUÇÃO:</t>
  </si>
  <si>
    <t>90 DIAS</t>
  </si>
  <si>
    <t>DATA:</t>
  </si>
  <si>
    <t xml:space="preserve">DESCRIÇÃO:
</t>
  </si>
  <si>
    <t>Código</t>
  </si>
  <si>
    <t>Localização</t>
  </si>
  <si>
    <t>Descrição</t>
  </si>
  <si>
    <t>OBS:</t>
  </si>
  <si>
    <t>Preço Total (R$)</t>
  </si>
  <si>
    <t>Largura (m)</t>
  </si>
  <si>
    <t>Área Total (m²)</t>
  </si>
  <si>
    <t>BDI:</t>
  </si>
  <si>
    <t>ISS:</t>
  </si>
  <si>
    <t>SERVIÇOS ESTIMADOS</t>
  </si>
  <si>
    <t>SETOP NORTE DES (2023/10) - SINAPI DES (2023/12) - COMPOSIÇÕES PRÓPRIAS</t>
  </si>
  <si>
    <t>MEMÓRIA DE CÁLCULO ORÇAMENTÁRIO (ESTIMATIVA DE CUSTOS)</t>
  </si>
  <si>
    <t>Preço unitário estimado (R$)</t>
  </si>
  <si>
    <t>Preço unitário estimado com BDI (R$)</t>
  </si>
  <si>
    <t>GABRIEL VINICIUS MARTINS</t>
  </si>
  <si>
    <t>ENG. CIVIL- CREA: 230.779/D</t>
  </si>
  <si>
    <t>CONSTRUÇÃO DE PRAÇA PÚBLICA- PRAÇA DO TRIÂNGULO</t>
  </si>
  <si>
    <t>AV. EUSTAQUIO MARTINS, CENTRO, SÃO ROMÃO</t>
  </si>
  <si>
    <t>CONSTRUÇÃO DE PRAÇA PÚBLICA NO MUNICÍPIO DE SÃO ROMÃO</t>
  </si>
  <si>
    <t>CONSTRUÇÃO DE PRAÇA PÚBLICA</t>
  </si>
  <si>
    <t>PRAÇA DO TRIANGULO</t>
  </si>
  <si>
    <t>Divisão</t>
  </si>
  <si>
    <t xml:space="preserve">  PREFEITURA MUNICIPAL DE  SÃO ROMÃO- MG </t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</si>
</sst>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[$-416]mmmm\-yyyy;@"/>
    <numFmt numFmtId="175" formatCode="_(* #,##0_);_(* \(#,##0\);_(* &quot;-&quot;??_);_(@_)"/>
    <numFmt numFmtId="176" formatCode="_(* #,##0.00_);_(* \(#,##0.00\);_(* \-??_);_(@_)"/>
    <numFmt numFmtId="177" formatCode="0.000"/>
    <numFmt numFmtId="178" formatCode="#,##0.0"/>
    <numFmt numFmtId="179" formatCode="0.000000%"/>
    <numFmt numFmtId="180" formatCode="0.0000000000"/>
    <numFmt numFmtId="181" formatCode="0.000000000000"/>
    <numFmt numFmtId="182" formatCode="_(* #,##0.0000000_);_(* \(#,##0.0000000\);_(* &quot;-&quot;??_);_(@_)"/>
    <numFmt numFmtId="183" formatCode="_(* #,##0.00000000_);_(* \(#,##0.00000000\);_(* &quot;-&quot;??_);_(@_)"/>
    <numFmt numFmtId="184" formatCode="_(* #,##0.000000000_);_(* \(#,##0.000000000\);_(* &quot;-&quot;??_);_(@_)"/>
    <numFmt numFmtId="185" formatCode="_(* #,##0.0000000000_);_(* \(#,##0.0000000000\);_(* &quot;-&quot;??_);_(@_)"/>
    <numFmt numFmtId="186" formatCode="_(* #,##0.0000000000_);_(* \(#,##0.0000000000\);_(* &quot;-&quot;??????????_);_(@_)"/>
    <numFmt numFmtId="187" formatCode="_(* #,##0.00000000_);_(* \(#,##0.00000000\);_(* &quot;-&quot;????????_);_(@_)"/>
    <numFmt numFmtId="188" formatCode="_(* #,##0.0000000_);_(* \(#,##0.0000000\);_(* &quot;-&quot;?????????_);_(@_)"/>
    <numFmt numFmtId="189" formatCode="_(* #,##0.000_);_(* \(#,##0.000\);_(* &quot;-&quot;???_);_(@_)"/>
    <numFmt numFmtId="190" formatCode="_(* #,##0.00000000000000_);_(* \(#,##0.00000000000000\);_(* &quot;-&quot;??_);_(@_)"/>
    <numFmt numFmtId="191" formatCode="_(* #,##0.00000000000000000_);_(* \(#,##0.00000000000000000\);_(* &quot;-&quot;??_);_(@_)"/>
    <numFmt numFmtId="192" formatCode="[$-416]dddd\,\ d&quot; de &quot;mmmm&quot; de &quot;yyyy"/>
    <numFmt numFmtId="193" formatCode="&quot;R$&quot;\ #,##0.00"/>
    <numFmt numFmtId="194" formatCode="#,##0.000"/>
    <numFmt numFmtId="195" formatCode="#,##0.0000"/>
    <numFmt numFmtId="196" formatCode="0.00000"/>
    <numFmt numFmtId="197" formatCode="&quot;R$ &quot;#,##0.00_);[Red]\(&quot;R$ &quot;#,##0.00\)"/>
    <numFmt numFmtId="198" formatCode="#,##0.00\ &quot;KM&quot;"/>
    <numFmt numFmtId="199" formatCode="#,##0.000000"/>
    <numFmt numFmtId="200" formatCode="&quot;R$&quot;\ #,##0.000000"/>
    <numFmt numFmtId="201" formatCode="&quot;Sim&quot;;&quot;Sim&quot;;&quot;Não&quot;"/>
    <numFmt numFmtId="202" formatCode="&quot;Verdadeiro&quot;;&quot;Verdadeiro&quot;;&quot;Falso&quot;"/>
    <numFmt numFmtId="203" formatCode="&quot;Ativado&quot;;&quot;Ativado&quot;;&quot;Desativado&quot;"/>
    <numFmt numFmtId="204" formatCode="[$€-2]\ #,##0.00_);[Red]\([$€-2]\ #,##0.00\)"/>
    <numFmt numFmtId="205" formatCode="0.0000000"/>
    <numFmt numFmtId="206" formatCode="0.000000"/>
    <numFmt numFmtId="207" formatCode="0.0000"/>
    <numFmt numFmtId="208" formatCode="_-* #,##0.00000_-;\-* #,##0.00000_-;_-* &quot;-&quot;?????_-;_-@_-"/>
    <numFmt numFmtId="209" formatCode="0.0"/>
    <numFmt numFmtId="210" formatCode="#,##0.00000"/>
    <numFmt numFmtId="211" formatCode="0.0%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sz val="1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0"/>
      <name val="Swis721 Md BT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color indexed="5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6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6"/>
      <color indexed="49"/>
      <name val="Times New Roman"/>
      <family val="1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9"/>
      <color theme="0"/>
      <name val="Times New Roman"/>
      <family val="1"/>
    </font>
    <font>
      <b/>
      <sz val="10"/>
      <color theme="4" tint="-0.24997000396251678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Arial"/>
      <family val="2"/>
    </font>
    <font>
      <b/>
      <sz val="11"/>
      <color theme="0"/>
      <name val="Times New Roman"/>
      <family val="1"/>
    </font>
    <font>
      <b/>
      <sz val="16"/>
      <color theme="4" tint="-0.24997000396251678"/>
      <name val="Times New Roman"/>
      <family val="1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/>
      <top style="medium"/>
      <bottom style="medium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medium"/>
      <right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/>
      <top/>
      <bottom/>
    </border>
    <border>
      <left/>
      <right style="thin"/>
      <top style="hair"/>
      <bottom style="hair"/>
    </border>
    <border>
      <left/>
      <right style="thin"/>
      <top style="hair"/>
      <bottom>
        <color indexed="63"/>
      </bottom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0" fillId="28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0" borderId="5" applyNumberFormat="0" applyAlignment="0" applyProtection="0"/>
    <xf numFmtId="17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17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32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73" fontId="3" fillId="0" borderId="0" xfId="64" applyFont="1" applyAlignment="1">
      <alignment vertical="center"/>
    </xf>
    <xf numFmtId="173" fontId="3" fillId="0" borderId="0" xfId="64" applyFont="1" applyAlignment="1">
      <alignment horizontal="left" vertical="center"/>
    </xf>
    <xf numFmtId="173" fontId="3" fillId="0" borderId="10" xfId="64" applyFont="1" applyBorder="1" applyAlignment="1">
      <alignment horizontal="left" vertical="center"/>
    </xf>
    <xf numFmtId="173" fontId="5" fillId="0" borderId="0" xfId="64" applyFont="1" applyAlignment="1">
      <alignment vertical="center"/>
    </xf>
    <xf numFmtId="173" fontId="3" fillId="0" borderId="14" xfId="64" applyFont="1" applyBorder="1" applyAlignment="1">
      <alignment vertical="center"/>
    </xf>
    <xf numFmtId="173" fontId="3" fillId="0" borderId="16" xfId="64" applyFont="1" applyBorder="1" applyAlignment="1">
      <alignment vertical="center"/>
    </xf>
    <xf numFmtId="173" fontId="0" fillId="33" borderId="23" xfId="64" applyFont="1" applyFill="1" applyBorder="1" applyAlignment="1">
      <alignment vertical="center"/>
    </xf>
    <xf numFmtId="173" fontId="4" fillId="33" borderId="24" xfId="64" applyFont="1" applyFill="1" applyBorder="1" applyAlignment="1">
      <alignment horizontal="right" vertical="center"/>
    </xf>
    <xf numFmtId="173" fontId="0" fillId="0" borderId="0" xfId="64" applyFont="1" applyAlignment="1">
      <alignment vertical="center"/>
    </xf>
    <xf numFmtId="173" fontId="0" fillId="0" borderId="12" xfId="64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33" borderId="19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10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10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2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5" xfId="0" applyFont="1" applyBorder="1" applyAlignment="1">
      <alignment horizontal="center"/>
    </xf>
    <xf numFmtId="173" fontId="0" fillId="0" borderId="0" xfId="64" applyAlignment="1">
      <alignment/>
    </xf>
    <xf numFmtId="0" fontId="3" fillId="34" borderId="31" xfId="0" applyFont="1" applyFill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34" borderId="33" xfId="0" applyFont="1" applyFill="1" applyBorder="1" applyAlignment="1">
      <alignment wrapText="1"/>
    </xf>
    <xf numFmtId="4" fontId="3" fillId="0" borderId="34" xfId="0" applyNumberFormat="1" applyFont="1" applyBorder="1" applyAlignment="1" applyProtection="1">
      <alignment horizontal="right"/>
      <protection locked="0"/>
    </xf>
    <xf numFmtId="4" fontId="3" fillId="0" borderId="31" xfId="0" applyNumberFormat="1" applyFont="1" applyBorder="1" applyAlignment="1" applyProtection="1">
      <alignment horizontal="right"/>
      <protection locked="0"/>
    </xf>
    <xf numFmtId="4" fontId="3" fillId="0" borderId="35" xfId="0" applyNumberFormat="1" applyFont="1" applyBorder="1" applyAlignment="1" applyProtection="1">
      <alignment horizontal="right"/>
      <protection locked="0"/>
    </xf>
    <xf numFmtId="0" fontId="0" fillId="0" borderId="33" xfId="0" applyFont="1" applyBorder="1" applyAlignment="1">
      <alignment/>
    </xf>
    <xf numFmtId="173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34" borderId="36" xfId="0" applyFont="1" applyFill="1" applyBorder="1" applyAlignment="1">
      <alignment horizontal="center"/>
    </xf>
    <xf numFmtId="0" fontId="4" fillId="0" borderId="32" xfId="0" applyFont="1" applyBorder="1" applyAlignment="1">
      <alignment wrapText="1"/>
    </xf>
    <xf numFmtId="4" fontId="4" fillId="0" borderId="31" xfId="0" applyNumberFormat="1" applyFont="1" applyBorder="1" applyAlignment="1" applyProtection="1">
      <alignment horizontal="right"/>
      <protection locked="0"/>
    </xf>
    <xf numFmtId="180" fontId="3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185" fontId="3" fillId="0" borderId="0" xfId="64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184" fontId="3" fillId="0" borderId="0" xfId="0" applyNumberFormat="1" applyFont="1" applyAlignment="1">
      <alignment vertical="center"/>
    </xf>
    <xf numFmtId="9" fontId="3" fillId="0" borderId="0" xfId="51" applyFont="1" applyAlignment="1">
      <alignment vertical="center"/>
    </xf>
    <xf numFmtId="183" fontId="3" fillId="0" borderId="0" xfId="64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9" fontId="3" fillId="0" borderId="0" xfId="64" applyNumberFormat="1" applyFont="1" applyAlignment="1">
      <alignment vertical="center"/>
    </xf>
    <xf numFmtId="189" fontId="3" fillId="0" borderId="0" xfId="0" applyNumberFormat="1" applyFont="1" applyAlignment="1">
      <alignment vertical="center"/>
    </xf>
    <xf numFmtId="191" fontId="3" fillId="0" borderId="0" xfId="64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4" borderId="37" xfId="0" applyFont="1" applyFill="1" applyBorder="1" applyAlignment="1">
      <alignment horizontal="center"/>
    </xf>
    <xf numFmtId="0" fontId="4" fillId="34" borderId="32" xfId="0" applyFont="1" applyFill="1" applyBorder="1" applyAlignment="1">
      <alignment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wrapText="1"/>
    </xf>
    <xf numFmtId="0" fontId="3" fillId="34" borderId="36" xfId="0" applyFont="1" applyFill="1" applyBorder="1" applyAlignment="1">
      <alignment horizontal="center"/>
    </xf>
    <xf numFmtId="0" fontId="3" fillId="0" borderId="32" xfId="0" applyFont="1" applyBorder="1" applyAlignment="1">
      <alignment wrapText="1"/>
    </xf>
    <xf numFmtId="4" fontId="3" fillId="0" borderId="31" xfId="0" applyNumberFormat="1" applyFont="1" applyBorder="1" applyAlignment="1" applyProtection="1">
      <alignment horizontal="right"/>
      <protection locked="0"/>
    </xf>
    <xf numFmtId="0" fontId="3" fillId="34" borderId="37" xfId="0" applyFont="1" applyFill="1" applyBorder="1" applyAlignment="1">
      <alignment horizontal="center"/>
    </xf>
    <xf numFmtId="0" fontId="4" fillId="35" borderId="13" xfId="0" applyFont="1" applyFill="1" applyBorder="1" applyAlignment="1" applyProtection="1">
      <alignment vertical="center"/>
      <protection locked="0"/>
    </xf>
    <xf numFmtId="0" fontId="3" fillId="35" borderId="15" xfId="0" applyFont="1" applyFill="1" applyBorder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4" fillId="36" borderId="0" xfId="0" applyFont="1" applyFill="1" applyAlignment="1">
      <alignment horizontal="center" vertical="center"/>
    </xf>
    <xf numFmtId="0" fontId="2" fillId="37" borderId="22" xfId="49" applyFont="1" applyFill="1" applyBorder="1" applyAlignment="1">
      <alignment horizontal="left" vertical="center"/>
      <protection/>
    </xf>
    <xf numFmtId="0" fontId="2" fillId="37" borderId="23" xfId="49" applyFont="1" applyFill="1" applyBorder="1" applyAlignment="1">
      <alignment horizontal="center"/>
      <protection/>
    </xf>
    <xf numFmtId="0" fontId="0" fillId="37" borderId="23" xfId="49" applyFill="1" applyBorder="1" applyAlignment="1">
      <alignment horizontal="left" vertical="center" wrapText="1"/>
      <protection/>
    </xf>
    <xf numFmtId="0" fontId="0" fillId="37" borderId="23" xfId="49" applyFill="1" applyBorder="1" applyAlignment="1">
      <alignment horizontal="center" vertical="center" wrapText="1"/>
      <protection/>
    </xf>
    <xf numFmtId="173" fontId="0" fillId="37" borderId="23" xfId="66" applyFill="1" applyBorder="1" applyAlignment="1">
      <alignment horizontal="center" vertical="center" wrapText="1"/>
    </xf>
    <xf numFmtId="173" fontId="0" fillId="37" borderId="23" xfId="66" applyFill="1" applyBorder="1" applyAlignment="1">
      <alignment vertical="center" wrapText="1"/>
    </xf>
    <xf numFmtId="173" fontId="0" fillId="37" borderId="24" xfId="66" applyFill="1" applyBorder="1" applyAlignment="1">
      <alignment vertical="center" wrapText="1"/>
    </xf>
    <xf numFmtId="0" fontId="2" fillId="36" borderId="26" xfId="49" applyFont="1" applyFill="1" applyBorder="1" applyAlignment="1">
      <alignment horizontal="center" vertical="center" wrapText="1"/>
      <protection/>
    </xf>
    <xf numFmtId="0" fontId="0" fillId="36" borderId="22" xfId="49" applyFill="1" applyBorder="1" applyAlignment="1">
      <alignment horizontal="left" vertical="center"/>
      <protection/>
    </xf>
    <xf numFmtId="17" fontId="0" fillId="34" borderId="24" xfId="49" applyNumberFormat="1" applyFill="1" applyBorder="1" applyAlignment="1">
      <alignment horizontal="left" vertical="center"/>
      <protection/>
    </xf>
    <xf numFmtId="0" fontId="0" fillId="0" borderId="10" xfId="49" applyBorder="1" applyAlignment="1">
      <alignment horizontal="left" vertical="center"/>
      <protection/>
    </xf>
    <xf numFmtId="0" fontId="0" fillId="0" borderId="11" xfId="49" applyBorder="1" applyAlignment="1">
      <alignment horizontal="center" vertical="center"/>
      <protection/>
    </xf>
    <xf numFmtId="0" fontId="0" fillId="34" borderId="39" xfId="49" applyFill="1" applyBorder="1" applyAlignment="1">
      <alignment horizontal="center" vertical="center"/>
      <protection/>
    </xf>
    <xf numFmtId="196" fontId="0" fillId="34" borderId="39" xfId="49" applyNumberFormat="1" applyFill="1" applyBorder="1" applyAlignment="1">
      <alignment horizontal="center" vertical="center"/>
      <protection/>
    </xf>
    <xf numFmtId="0" fontId="0" fillId="0" borderId="39" xfId="49" applyBorder="1" applyAlignment="1">
      <alignment horizontal="center" vertical="center"/>
      <protection/>
    </xf>
    <xf numFmtId="0" fontId="0" fillId="0" borderId="26" xfId="49" applyBorder="1" applyAlignment="1">
      <alignment horizontal="center" vertical="center"/>
      <protection/>
    </xf>
    <xf numFmtId="196" fontId="0" fillId="0" borderId="26" xfId="49" applyNumberFormat="1" applyBorder="1" applyAlignment="1">
      <alignment horizontal="right" vertical="center"/>
      <protection/>
    </xf>
    <xf numFmtId="4" fontId="0" fillId="0" borderId="26" xfId="49" applyNumberFormat="1" applyBorder="1" applyAlignment="1">
      <alignment vertical="center"/>
      <protection/>
    </xf>
    <xf numFmtId="4" fontId="0" fillId="34" borderId="39" xfId="49" applyNumberFormat="1" applyFill="1" applyBorder="1" applyAlignment="1">
      <alignment vertical="center"/>
      <protection/>
    </xf>
    <xf numFmtId="0" fontId="0" fillId="36" borderId="21" xfId="49" applyFill="1" applyBorder="1" applyAlignment="1">
      <alignment horizontal="center" vertical="center"/>
      <protection/>
    </xf>
    <xf numFmtId="177" fontId="0" fillId="36" borderId="26" xfId="49" applyNumberFormat="1" applyFill="1" applyBorder="1" applyAlignment="1">
      <alignment horizontal="right" vertical="center"/>
      <protection/>
    </xf>
    <xf numFmtId="1" fontId="0" fillId="36" borderId="26" xfId="49" applyNumberFormat="1" applyFill="1" applyBorder="1" applyAlignment="1">
      <alignment horizontal="center" vertical="center"/>
      <protection/>
    </xf>
    <xf numFmtId="196" fontId="0" fillId="36" borderId="26" xfId="49" applyNumberFormat="1" applyFill="1" applyBorder="1" applyAlignment="1">
      <alignment horizontal="right" vertical="center"/>
      <protection/>
    </xf>
    <xf numFmtId="0" fontId="0" fillId="36" borderId="26" xfId="49" applyFill="1" applyBorder="1" applyAlignment="1">
      <alignment horizontal="center" vertical="center"/>
      <protection/>
    </xf>
    <xf numFmtId="197" fontId="0" fillId="36" borderId="26" xfId="65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4" borderId="26" xfId="49" applyFill="1" applyBorder="1" applyAlignment="1">
      <alignment horizontal="right" vertical="center"/>
      <protection/>
    </xf>
    <xf numFmtId="4" fontId="0" fillId="34" borderId="26" xfId="49" applyNumberFormat="1" applyFill="1" applyBorder="1" applyAlignment="1">
      <alignment horizontal="center" vertical="center"/>
      <protection/>
    </xf>
    <xf numFmtId="0" fontId="2" fillId="34" borderId="20" xfId="49" applyFont="1" applyFill="1" applyBorder="1" applyAlignment="1">
      <alignment horizontal="center" vertical="center"/>
      <protection/>
    </xf>
    <xf numFmtId="0" fontId="2" fillId="34" borderId="21" xfId="49" applyFont="1" applyFill="1" applyBorder="1" applyAlignment="1">
      <alignment horizontal="center" vertical="center"/>
      <protection/>
    </xf>
    <xf numFmtId="4" fontId="0" fillId="34" borderId="26" xfId="49" applyNumberFormat="1" applyFill="1" applyBorder="1" applyAlignment="1">
      <alignment vertical="center"/>
      <protection/>
    </xf>
    <xf numFmtId="4" fontId="0" fillId="36" borderId="26" xfId="49" applyNumberFormat="1" applyFill="1" applyBorder="1" applyAlignment="1">
      <alignment vertical="center"/>
      <protection/>
    </xf>
    <xf numFmtId="4" fontId="0" fillId="0" borderId="39" xfId="49" applyNumberFormat="1" applyBorder="1" applyAlignment="1">
      <alignment vertical="center"/>
      <protection/>
    </xf>
    <xf numFmtId="195" fontId="0" fillId="0" borderId="26" xfId="49" applyNumberFormat="1" applyBorder="1" applyAlignment="1">
      <alignment horizontal="right" vertical="center"/>
      <protection/>
    </xf>
    <xf numFmtId="4" fontId="2" fillId="38" borderId="26" xfId="49" applyNumberFormat="1" applyFont="1" applyFill="1" applyBorder="1" applyAlignment="1">
      <alignment horizontal="center" vertical="center"/>
      <protection/>
    </xf>
    <xf numFmtId="2" fontId="0" fillId="36" borderId="26" xfId="49" applyNumberFormat="1" applyFill="1" applyBorder="1" applyAlignment="1">
      <alignment horizontal="center" vertical="center"/>
      <protection/>
    </xf>
    <xf numFmtId="4" fontId="2" fillId="38" borderId="40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73" fillId="0" borderId="41" xfId="0" applyFont="1" applyBorder="1" applyAlignment="1">
      <alignment vertical="center"/>
    </xf>
    <xf numFmtId="198" fontId="73" fillId="0" borderId="42" xfId="0" applyNumberFormat="1" applyFont="1" applyBorder="1" applyAlignment="1">
      <alignment horizontal="center" vertical="center"/>
    </xf>
    <xf numFmtId="0" fontId="73" fillId="0" borderId="43" xfId="0" applyFont="1" applyBorder="1" applyAlignment="1">
      <alignment vertical="center"/>
    </xf>
    <xf numFmtId="198" fontId="73" fillId="0" borderId="44" xfId="0" applyNumberFormat="1" applyFont="1" applyBorder="1" applyAlignment="1">
      <alignment horizontal="center" vertical="center"/>
    </xf>
    <xf numFmtId="198" fontId="73" fillId="36" borderId="44" xfId="0" applyNumberFormat="1" applyFont="1" applyFill="1" applyBorder="1" applyAlignment="1">
      <alignment horizontal="center" vertical="center"/>
    </xf>
    <xf numFmtId="0" fontId="73" fillId="0" borderId="45" xfId="0" applyFont="1" applyBorder="1" applyAlignment="1">
      <alignment vertical="center"/>
    </xf>
    <xf numFmtId="0" fontId="73" fillId="0" borderId="46" xfId="0" applyFont="1" applyBorder="1" applyAlignment="1">
      <alignment vertical="center"/>
    </xf>
    <xf numFmtId="198" fontId="73" fillId="0" borderId="4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6" xfId="0" applyFont="1" applyBorder="1" applyAlignment="1">
      <alignment horizontal="center"/>
    </xf>
    <xf numFmtId="193" fontId="0" fillId="0" borderId="26" xfId="0" applyNumberFormat="1" applyBorder="1" applyAlignment="1">
      <alignment horizontal="left"/>
    </xf>
    <xf numFmtId="0" fontId="0" fillId="0" borderId="26" xfId="0" applyFont="1" applyBorder="1" applyAlignment="1">
      <alignment/>
    </xf>
    <xf numFmtId="193" fontId="2" fillId="0" borderId="26" xfId="0" applyNumberFormat="1" applyFont="1" applyBorder="1" applyAlignment="1">
      <alignment horizontal="left"/>
    </xf>
    <xf numFmtId="200" fontId="0" fillId="0" borderId="0" xfId="0" applyNumberFormat="1" applyAlignment="1">
      <alignment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10" fontId="0" fillId="0" borderId="48" xfId="0" applyNumberFormat="1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173" fontId="3" fillId="0" borderId="49" xfId="64" applyFont="1" applyBorder="1" applyAlignment="1">
      <alignment vertical="center"/>
    </xf>
    <xf numFmtId="193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39" borderId="50" xfId="0" applyFont="1" applyFill="1" applyBorder="1" applyAlignment="1">
      <alignment vertical="center"/>
    </xf>
    <xf numFmtId="0" fontId="74" fillId="40" borderId="26" xfId="0" applyFont="1" applyFill="1" applyBorder="1" applyAlignment="1">
      <alignment vertical="center"/>
    </xf>
    <xf numFmtId="0" fontId="74" fillId="40" borderId="26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12" xfId="0" applyFont="1" applyBorder="1" applyAlignment="1">
      <alignment vertical="center"/>
    </xf>
    <xf numFmtId="0" fontId="0" fillId="38" borderId="26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19" fillId="0" borderId="12" xfId="0" applyFont="1" applyFill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4" fillId="0" borderId="2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36" borderId="26" xfId="0" applyFont="1" applyFill="1" applyBorder="1" applyAlignment="1">
      <alignment horizontal="left" vertical="center"/>
    </xf>
    <xf numFmtId="2" fontId="22" fillId="0" borderId="26" xfId="0" applyNumberFormat="1" applyFont="1" applyBorder="1" applyAlignment="1">
      <alignment horizontal="center" vertical="center" wrapText="1"/>
    </xf>
    <xf numFmtId="2" fontId="24" fillId="41" borderId="26" xfId="0" applyNumberFormat="1" applyFont="1" applyFill="1" applyBorder="1" applyAlignment="1">
      <alignment horizontal="center" vertical="center" shrinkToFit="1"/>
    </xf>
    <xf numFmtId="0" fontId="26" fillId="35" borderId="26" xfId="0" applyFont="1" applyFill="1" applyBorder="1" applyAlignment="1">
      <alignment horizontal="right" vertical="top" wrapText="1" indent="1"/>
    </xf>
    <xf numFmtId="0" fontId="24" fillId="0" borderId="26" xfId="0" applyFont="1" applyBorder="1" applyAlignment="1">
      <alignment vertical="center" wrapText="1"/>
    </xf>
    <xf numFmtId="193" fontId="75" fillId="42" borderId="26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vertical="center"/>
    </xf>
    <xf numFmtId="172" fontId="22" fillId="0" borderId="26" xfId="46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31" xfId="0" applyFont="1" applyBorder="1" applyAlignment="1">
      <alignment vertical="center"/>
    </xf>
    <xf numFmtId="10" fontId="27" fillId="0" borderId="51" xfId="51" applyNumberFormat="1" applyFont="1" applyBorder="1" applyAlignment="1">
      <alignment horizontal="center" vertical="center"/>
    </xf>
    <xf numFmtId="0" fontId="76" fillId="0" borderId="32" xfId="0" applyFont="1" applyBorder="1" applyAlignment="1">
      <alignment vertical="center" wrapText="1"/>
    </xf>
    <xf numFmtId="14" fontId="27" fillId="0" borderId="51" xfId="0" applyNumberFormat="1" applyFont="1" applyBorder="1" applyAlignment="1">
      <alignment horizontal="center" vertical="center"/>
    </xf>
    <xf numFmtId="0" fontId="75" fillId="42" borderId="52" xfId="0" applyFont="1" applyFill="1" applyBorder="1" applyAlignment="1">
      <alignment horizontal="center" vertical="center" wrapText="1"/>
    </xf>
    <xf numFmtId="0" fontId="77" fillId="42" borderId="43" xfId="0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35" borderId="43" xfId="0" applyFont="1" applyFill="1" applyBorder="1" applyAlignment="1">
      <alignment horizontal="center" vertical="top"/>
    </xf>
    <xf numFmtId="0" fontId="25" fillId="36" borderId="43" xfId="0" applyFont="1" applyFill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0" fillId="0" borderId="53" xfId="0" applyBorder="1" applyAlignment="1">
      <alignment/>
    </xf>
    <xf numFmtId="0" fontId="19" fillId="0" borderId="54" xfId="0" applyFont="1" applyBorder="1" applyAlignment="1">
      <alignment vertical="center"/>
    </xf>
    <xf numFmtId="0" fontId="76" fillId="0" borderId="17" xfId="0" applyFont="1" applyBorder="1" applyAlignment="1">
      <alignment horizontal="right" vertical="center" indent="2"/>
    </xf>
    <xf numFmtId="0" fontId="78" fillId="0" borderId="22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3" fontId="3" fillId="36" borderId="26" xfId="64" applyFont="1" applyFill="1" applyBorder="1" applyAlignment="1">
      <alignment horizontal="center" vertical="center" wrapText="1"/>
    </xf>
    <xf numFmtId="173" fontId="3" fillId="36" borderId="26" xfId="64" applyFont="1" applyFill="1" applyBorder="1" applyAlignment="1">
      <alignment horizontal="center" vertical="center" wrapText="1"/>
    </xf>
    <xf numFmtId="173" fontId="3" fillId="36" borderId="26" xfId="64" applyFont="1" applyFill="1" applyBorder="1" applyAlignment="1">
      <alignment horizontal="right" vertical="center"/>
    </xf>
    <xf numFmtId="173" fontId="3" fillId="36" borderId="26" xfId="64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3" fontId="4" fillId="33" borderId="26" xfId="64" applyFont="1" applyFill="1" applyBorder="1" applyAlignment="1">
      <alignment horizontal="right" vertical="center"/>
    </xf>
    <xf numFmtId="43" fontId="78" fillId="0" borderId="26" xfId="0" applyNumberFormat="1" applyFont="1" applyBorder="1" applyAlignment="1">
      <alignment horizontal="center" vertical="center"/>
    </xf>
    <xf numFmtId="173" fontId="3" fillId="36" borderId="26" xfId="64" applyFont="1" applyFill="1" applyBorder="1" applyAlignment="1">
      <alignment horizontal="right" vertical="center"/>
    </xf>
    <xf numFmtId="173" fontId="4" fillId="43" borderId="55" xfId="64" applyFont="1" applyFill="1" applyBorder="1" applyAlignment="1">
      <alignment horizontal="right" vertical="center"/>
    </xf>
    <xf numFmtId="173" fontId="4" fillId="43" borderId="56" xfId="64" applyFont="1" applyFill="1" applyBorder="1" applyAlignment="1">
      <alignment horizontal="right" vertical="center"/>
    </xf>
    <xf numFmtId="173" fontId="4" fillId="43" borderId="57" xfId="64" applyFont="1" applyFill="1" applyBorder="1" applyAlignment="1">
      <alignment horizontal="right" vertical="center"/>
    </xf>
    <xf numFmtId="173" fontId="4" fillId="43" borderId="20" xfId="64" applyFont="1" applyFill="1" applyBorder="1" applyAlignment="1">
      <alignment horizontal="right" vertical="center"/>
    </xf>
    <xf numFmtId="173" fontId="4" fillId="43" borderId="12" xfId="64" applyFont="1" applyFill="1" applyBorder="1" applyAlignment="1">
      <alignment horizontal="right" vertical="center"/>
    </xf>
    <xf numFmtId="173" fontId="4" fillId="43" borderId="21" xfId="64" applyFont="1" applyFill="1" applyBorder="1" applyAlignment="1">
      <alignment horizontal="right" vertical="center"/>
    </xf>
    <xf numFmtId="0" fontId="15" fillId="0" borderId="26" xfId="0" applyFont="1" applyBorder="1" applyAlignment="1">
      <alignment horizontal="center" vertical="center"/>
    </xf>
    <xf numFmtId="0" fontId="3" fillId="0" borderId="26" xfId="49" applyFont="1" applyBorder="1" applyAlignment="1">
      <alignment horizontal="left" vertical="center" wrapText="1"/>
      <protection/>
    </xf>
    <xf numFmtId="0" fontId="9" fillId="44" borderId="22" xfId="0" applyFont="1" applyFill="1" applyBorder="1" applyAlignment="1" applyProtection="1">
      <alignment horizontal="center" vertical="center"/>
      <protection locked="0"/>
    </xf>
    <xf numFmtId="0" fontId="9" fillId="44" borderId="23" xfId="0" applyFont="1" applyFill="1" applyBorder="1" applyAlignment="1" applyProtection="1">
      <alignment horizontal="center" vertical="center"/>
      <protection locked="0"/>
    </xf>
    <xf numFmtId="0" fontId="9" fillId="44" borderId="24" xfId="0" applyFont="1" applyFill="1" applyBorder="1" applyAlignment="1" applyProtection="1">
      <alignment horizontal="center" vertical="center"/>
      <protection locked="0"/>
    </xf>
    <xf numFmtId="174" fontId="3" fillId="44" borderId="20" xfId="0" applyNumberFormat="1" applyFont="1" applyFill="1" applyBorder="1" applyAlignment="1" applyProtection="1">
      <alignment horizontal="left" vertical="center"/>
      <protection locked="0"/>
    </xf>
    <xf numFmtId="174" fontId="3" fillId="44" borderId="12" xfId="0" applyNumberFormat="1" applyFont="1" applyFill="1" applyBorder="1" applyAlignment="1" applyProtection="1">
      <alignment horizontal="left" vertical="center"/>
      <protection locked="0"/>
    </xf>
    <xf numFmtId="174" fontId="3" fillId="44" borderId="21" xfId="0" applyNumberFormat="1" applyFont="1" applyFill="1" applyBorder="1" applyAlignment="1" applyProtection="1">
      <alignment horizontal="left" vertical="center"/>
      <protection locked="0"/>
    </xf>
    <xf numFmtId="0" fontId="3" fillId="44" borderId="20" xfId="0" applyFont="1" applyFill="1" applyBorder="1" applyAlignment="1" applyProtection="1">
      <alignment horizontal="center" vertical="center"/>
      <protection locked="0"/>
    </xf>
    <xf numFmtId="0" fontId="3" fillId="44" borderId="21" xfId="0" applyFont="1" applyFill="1" applyBorder="1" applyAlignment="1" applyProtection="1">
      <alignment horizontal="center" vertical="center"/>
      <protection locked="0"/>
    </xf>
    <xf numFmtId="0" fontId="4" fillId="44" borderId="20" xfId="0" applyFont="1" applyFill="1" applyBorder="1" applyAlignment="1" applyProtection="1">
      <alignment horizontal="left" vertical="center"/>
      <protection locked="0"/>
    </xf>
    <xf numFmtId="0" fontId="4" fillId="44" borderId="12" xfId="0" applyFont="1" applyFill="1" applyBorder="1" applyAlignment="1" applyProtection="1">
      <alignment horizontal="left" vertical="center"/>
      <protection locked="0"/>
    </xf>
    <xf numFmtId="0" fontId="4" fillId="44" borderId="21" xfId="0" applyFont="1" applyFill="1" applyBorder="1" applyAlignment="1" applyProtection="1">
      <alignment horizontal="left" vertical="center"/>
      <protection locked="0"/>
    </xf>
    <xf numFmtId="0" fontId="3" fillId="44" borderId="20" xfId="0" applyFont="1" applyFill="1" applyBorder="1" applyAlignment="1" applyProtection="1">
      <alignment horizontal="left" vertical="center"/>
      <protection locked="0"/>
    </xf>
    <xf numFmtId="0" fontId="3" fillId="44" borderId="12" xfId="0" applyFont="1" applyFill="1" applyBorder="1" applyAlignment="1" applyProtection="1">
      <alignment horizontal="left" vertical="center"/>
      <protection locked="0"/>
    </xf>
    <xf numFmtId="0" fontId="3" fillId="44" borderId="21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2" borderId="0" xfId="0" applyFont="1" applyFill="1" applyAlignment="1">
      <alignment horizontal="right" vertical="center"/>
    </xf>
    <xf numFmtId="0" fontId="7" fillId="32" borderId="11" xfId="0" applyFont="1" applyFill="1" applyBorder="1" applyAlignment="1">
      <alignment horizontal="right" vertical="center"/>
    </xf>
    <xf numFmtId="10" fontId="2" fillId="4" borderId="17" xfId="51" applyNumberFormat="1" applyFont="1" applyFill="1" applyBorder="1" applyAlignment="1">
      <alignment horizontal="center" vertical="center"/>
    </xf>
    <xf numFmtId="10" fontId="2" fillId="4" borderId="19" xfId="51" applyNumberFormat="1" applyFont="1" applyFill="1" applyBorder="1" applyAlignment="1">
      <alignment horizontal="center" vertical="center"/>
    </xf>
    <xf numFmtId="10" fontId="2" fillId="4" borderId="18" xfId="51" applyNumberFormat="1" applyFont="1" applyFill="1" applyBorder="1" applyAlignment="1">
      <alignment horizontal="center" vertical="center"/>
    </xf>
    <xf numFmtId="10" fontId="2" fillId="4" borderId="20" xfId="51" applyNumberFormat="1" applyFont="1" applyFill="1" applyBorder="1" applyAlignment="1">
      <alignment horizontal="center" vertical="center"/>
    </xf>
    <xf numFmtId="10" fontId="2" fillId="4" borderId="12" xfId="51" applyNumberFormat="1" applyFont="1" applyFill="1" applyBorder="1" applyAlignment="1">
      <alignment horizontal="center" vertical="center"/>
    </xf>
    <xf numFmtId="10" fontId="2" fillId="4" borderId="21" xfId="51" applyNumberFormat="1" applyFont="1" applyFill="1" applyBorder="1" applyAlignment="1">
      <alignment horizontal="center" vertical="center"/>
    </xf>
    <xf numFmtId="10" fontId="3" fillId="44" borderId="14" xfId="64" applyNumberFormat="1" applyFont="1" applyFill="1" applyBorder="1" applyAlignment="1" applyProtection="1">
      <alignment horizontal="right" vertical="center"/>
      <protection locked="0"/>
    </xf>
    <xf numFmtId="173" fontId="3" fillId="44" borderId="14" xfId="64" applyFont="1" applyFill="1" applyBorder="1" applyAlignment="1" applyProtection="1">
      <alignment horizontal="right" vertical="center"/>
      <protection locked="0"/>
    </xf>
    <xf numFmtId="10" fontId="3" fillId="44" borderId="16" xfId="64" applyNumberFormat="1" applyFont="1" applyFill="1" applyBorder="1" applyAlignment="1" applyProtection="1">
      <alignment horizontal="right" vertical="center"/>
      <protection locked="0"/>
    </xf>
    <xf numFmtId="173" fontId="3" fillId="44" borderId="16" xfId="64" applyFont="1" applyFill="1" applyBorder="1" applyAlignment="1" applyProtection="1">
      <alignment horizontal="right" vertical="center"/>
      <protection locked="0"/>
    </xf>
    <xf numFmtId="0" fontId="7" fillId="32" borderId="10" xfId="0" applyFont="1" applyFill="1" applyBorder="1" applyAlignment="1">
      <alignment horizontal="left" vertical="center"/>
    </xf>
    <xf numFmtId="0" fontId="7" fillId="32" borderId="0" xfId="0" applyFont="1" applyFill="1" applyAlignment="1">
      <alignment horizontal="left" vertical="center"/>
    </xf>
    <xf numFmtId="0" fontId="4" fillId="33" borderId="59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4" fillId="33" borderId="60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right" vertical="center"/>
    </xf>
    <xf numFmtId="0" fontId="9" fillId="0" borderId="5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/>
    </xf>
    <xf numFmtId="10" fontId="0" fillId="0" borderId="62" xfId="0" applyNumberFormat="1" applyFont="1" applyBorder="1" applyAlignment="1">
      <alignment horizontal="center" vertical="center"/>
    </xf>
    <xf numFmtId="10" fontId="3" fillId="44" borderId="49" xfId="64" applyNumberFormat="1" applyFont="1" applyFill="1" applyBorder="1" applyAlignment="1" applyProtection="1">
      <alignment horizontal="right" vertical="center"/>
      <protection locked="0"/>
    </xf>
    <xf numFmtId="173" fontId="3" fillId="44" borderId="49" xfId="64" applyFont="1" applyFill="1" applyBorder="1" applyAlignment="1" applyProtection="1">
      <alignment horizontal="right" vertical="center"/>
      <protection locked="0"/>
    </xf>
    <xf numFmtId="10" fontId="0" fillId="0" borderId="49" xfId="0" applyNumberFormat="1" applyFont="1" applyBorder="1" applyAlignment="1">
      <alignment horizontal="center" vertical="center"/>
    </xf>
    <xf numFmtId="10" fontId="0" fillId="0" borderId="63" xfId="0" applyNumberFormat="1" applyFont="1" applyBorder="1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/>
    </xf>
    <xf numFmtId="10" fontId="0" fillId="0" borderId="64" xfId="0" applyNumberFormat="1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73" fontId="4" fillId="33" borderId="17" xfId="64" applyFont="1" applyFill="1" applyBorder="1" applyAlignment="1">
      <alignment horizontal="center" vertical="center"/>
    </xf>
    <xf numFmtId="173" fontId="4" fillId="33" borderId="19" xfId="64" applyFont="1" applyFill="1" applyBorder="1" applyAlignment="1">
      <alignment horizontal="center" vertical="center"/>
    </xf>
    <xf numFmtId="173" fontId="4" fillId="33" borderId="18" xfId="64" applyFont="1" applyFill="1" applyBorder="1" applyAlignment="1">
      <alignment horizontal="center" vertical="center"/>
    </xf>
    <xf numFmtId="173" fontId="4" fillId="33" borderId="10" xfId="64" applyFont="1" applyFill="1" applyBorder="1" applyAlignment="1">
      <alignment horizontal="center" vertical="center"/>
    </xf>
    <xf numFmtId="173" fontId="4" fillId="33" borderId="0" xfId="64" applyFont="1" applyFill="1" applyAlignment="1">
      <alignment horizontal="center" vertical="center"/>
    </xf>
    <xf numFmtId="173" fontId="4" fillId="33" borderId="11" xfId="64" applyFont="1" applyFill="1" applyBorder="1" applyAlignment="1">
      <alignment horizontal="center" vertical="center"/>
    </xf>
    <xf numFmtId="173" fontId="4" fillId="33" borderId="20" xfId="64" applyFont="1" applyFill="1" applyBorder="1" applyAlignment="1">
      <alignment horizontal="center" vertical="center"/>
    </xf>
    <xf numFmtId="173" fontId="4" fillId="33" borderId="12" xfId="64" applyFont="1" applyFill="1" applyBorder="1" applyAlignment="1">
      <alignment horizontal="center" vertical="center"/>
    </xf>
    <xf numFmtId="173" fontId="4" fillId="33" borderId="21" xfId="64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78" fillId="36" borderId="26" xfId="0" applyFont="1" applyFill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 textRotation="90"/>
    </xf>
    <xf numFmtId="0" fontId="4" fillId="33" borderId="65" xfId="0" applyFont="1" applyFill="1" applyBorder="1" applyAlignment="1">
      <alignment horizontal="center" vertical="center" textRotation="90"/>
    </xf>
    <xf numFmtId="0" fontId="4" fillId="33" borderId="39" xfId="0" applyFont="1" applyFill="1" applyBorder="1" applyAlignment="1">
      <alignment horizontal="center" vertical="center" textRotation="9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173" fontId="3" fillId="33" borderId="24" xfId="64" applyFont="1" applyFill="1" applyBorder="1" applyAlignment="1">
      <alignment horizontal="right" vertical="center"/>
    </xf>
    <xf numFmtId="173" fontId="3" fillId="33" borderId="26" xfId="64" applyFont="1" applyFill="1" applyBorder="1" applyAlignment="1">
      <alignment horizontal="right" vertical="center"/>
    </xf>
    <xf numFmtId="0" fontId="14" fillId="0" borderId="17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173" fontId="4" fillId="33" borderId="43" xfId="64" applyFont="1" applyFill="1" applyBorder="1" applyAlignment="1">
      <alignment horizontal="right" vertical="center"/>
    </xf>
    <xf numFmtId="173" fontId="3" fillId="33" borderId="22" xfId="64" applyFont="1" applyFill="1" applyBorder="1" applyAlignment="1">
      <alignment horizontal="right" vertical="center"/>
    </xf>
    <xf numFmtId="0" fontId="78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3" fillId="0" borderId="52" xfId="0" applyFont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3" fillId="0" borderId="67" xfId="0" applyFont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53" xfId="0" applyFont="1" applyBorder="1" applyAlignment="1">
      <alignment horizontal="left" wrapText="1"/>
    </xf>
    <xf numFmtId="0" fontId="0" fillId="0" borderId="54" xfId="0" applyFont="1" applyBorder="1" applyAlignment="1">
      <alignment horizontal="left" wrapText="1"/>
    </xf>
    <xf numFmtId="0" fontId="0" fillId="0" borderId="4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93" fontId="0" fillId="45" borderId="22" xfId="0" applyNumberFormat="1" applyFill="1" applyBorder="1" applyAlignment="1">
      <alignment horizontal="left"/>
    </xf>
    <xf numFmtId="193" fontId="0" fillId="45" borderId="24" xfId="0" applyNumberFormat="1" applyFill="1" applyBorder="1" applyAlignment="1">
      <alignment horizontal="left"/>
    </xf>
    <xf numFmtId="0" fontId="9" fillId="0" borderId="22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193" fontId="0" fillId="0" borderId="22" xfId="0" applyNumberFormat="1" applyBorder="1" applyAlignment="1">
      <alignment horizontal="center"/>
    </xf>
    <xf numFmtId="193" fontId="0" fillId="0" borderId="24" xfId="0" applyNumberFormat="1" applyBorder="1" applyAlignment="1">
      <alignment horizontal="center"/>
    </xf>
    <xf numFmtId="193" fontId="0" fillId="45" borderId="22" xfId="0" applyNumberFormat="1" applyFill="1" applyBorder="1" applyAlignment="1">
      <alignment horizontal="center"/>
    </xf>
    <xf numFmtId="193" fontId="0" fillId="45" borderId="24" xfId="0" applyNumberFormat="1" applyFill="1" applyBorder="1" applyAlignment="1">
      <alignment horizontal="center"/>
    </xf>
    <xf numFmtId="199" fontId="0" fillId="0" borderId="22" xfId="0" applyNumberFormat="1" applyBorder="1" applyAlignment="1">
      <alignment horizontal="center"/>
    </xf>
    <xf numFmtId="199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8" xfId="0" applyBorder="1" applyAlignment="1">
      <alignment horizontal="right"/>
    </xf>
    <xf numFmtId="193" fontId="2" fillId="0" borderId="22" xfId="0" applyNumberFormat="1" applyFont="1" applyBorder="1" applyAlignment="1">
      <alignment horizontal="left"/>
    </xf>
    <xf numFmtId="193" fontId="2" fillId="0" borderId="24" xfId="0" applyNumberFormat="1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8" fillId="0" borderId="31" xfId="0" applyNumberFormat="1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left" vertical="center"/>
    </xf>
    <xf numFmtId="49" fontId="8" fillId="0" borderId="66" xfId="0" applyNumberFormat="1" applyFont="1" applyBorder="1" applyAlignment="1">
      <alignment horizontal="left" vertical="center"/>
    </xf>
    <xf numFmtId="0" fontId="79" fillId="42" borderId="50" xfId="0" applyFont="1" applyFill="1" applyBorder="1" applyAlignment="1">
      <alignment horizontal="center" vertical="center" wrapText="1"/>
    </xf>
    <xf numFmtId="0" fontId="79" fillId="42" borderId="67" xfId="0" applyFont="1" applyFill="1" applyBorder="1" applyAlignment="1">
      <alignment horizontal="center" vertical="center" wrapText="1"/>
    </xf>
    <xf numFmtId="0" fontId="77" fillId="42" borderId="26" xfId="0" applyFont="1" applyFill="1" applyBorder="1" applyAlignment="1">
      <alignment horizontal="center" vertical="center" wrapText="1"/>
    </xf>
    <xf numFmtId="0" fontId="77" fillId="42" borderId="44" xfId="0" applyFont="1" applyFill="1" applyBorder="1" applyAlignment="1">
      <alignment horizontal="center" vertical="center" wrapText="1"/>
    </xf>
    <xf numFmtId="0" fontId="80" fillId="0" borderId="69" xfId="0" applyFont="1" applyBorder="1" applyAlignment="1">
      <alignment horizontal="center" vertical="center" wrapText="1"/>
    </xf>
    <xf numFmtId="0" fontId="80" fillId="0" borderId="70" xfId="0" applyFont="1" applyBorder="1" applyAlignment="1">
      <alignment horizontal="center" vertical="center" wrapText="1"/>
    </xf>
    <xf numFmtId="0" fontId="80" fillId="0" borderId="71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right" vertical="center" indent="2"/>
    </xf>
    <xf numFmtId="0" fontId="76" fillId="0" borderId="19" xfId="0" applyFont="1" applyBorder="1" applyAlignment="1">
      <alignment horizontal="right" vertical="center" indent="2"/>
    </xf>
    <xf numFmtId="0" fontId="22" fillId="35" borderId="26" xfId="0" applyFont="1" applyFill="1" applyBorder="1" applyAlignment="1">
      <alignment horizontal="left" vertical="top" wrapText="1"/>
    </xf>
    <xf numFmtId="0" fontId="22" fillId="35" borderId="44" xfId="0" applyFont="1" applyFill="1" applyBorder="1" applyAlignment="1">
      <alignment horizontal="left" vertical="top" wrapText="1"/>
    </xf>
    <xf numFmtId="0" fontId="27" fillId="0" borderId="23" xfId="0" applyFont="1" applyBorder="1" applyAlignment="1">
      <alignment horizontal="left" vertical="center" wrapText="1" indent="1"/>
    </xf>
    <xf numFmtId="0" fontId="27" fillId="0" borderId="23" xfId="0" applyFont="1" applyFill="1" applyBorder="1" applyAlignment="1">
      <alignment horizontal="left" vertical="center" wrapText="1" indent="1"/>
    </xf>
    <xf numFmtId="0" fontId="27" fillId="0" borderId="24" xfId="0" applyFont="1" applyFill="1" applyBorder="1" applyAlignment="1">
      <alignment horizontal="left" vertical="center" wrapText="1" indent="1"/>
    </xf>
    <xf numFmtId="0" fontId="24" fillId="0" borderId="44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right" vertical="center" wrapText="1"/>
    </xf>
    <xf numFmtId="0" fontId="24" fillId="0" borderId="23" xfId="0" applyFont="1" applyBorder="1" applyAlignment="1">
      <alignment horizontal="right" vertical="center" wrapText="1"/>
    </xf>
    <xf numFmtId="0" fontId="24" fillId="0" borderId="24" xfId="0" applyFont="1" applyBorder="1" applyAlignment="1">
      <alignment horizontal="right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172" fontId="0" fillId="0" borderId="26" xfId="46" applyFont="1" applyBorder="1" applyAlignment="1">
      <alignment horizontal="center" vertical="center"/>
    </xf>
    <xf numFmtId="43" fontId="0" fillId="0" borderId="26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2" fillId="46" borderId="26" xfId="0" applyFont="1" applyFill="1" applyBorder="1" applyAlignment="1">
      <alignment horizontal="center" vertical="center"/>
    </xf>
    <xf numFmtId="0" fontId="0" fillId="46" borderId="26" xfId="0" applyFill="1" applyBorder="1" applyAlignment="1">
      <alignment horizontal="center" vertical="center"/>
    </xf>
    <xf numFmtId="0" fontId="0" fillId="38" borderId="26" xfId="0" applyFont="1" applyFill="1" applyBorder="1" applyAlignment="1">
      <alignment horizontal="center" vertical="center"/>
    </xf>
    <xf numFmtId="0" fontId="0" fillId="38" borderId="26" xfId="0" applyFill="1" applyBorder="1" applyAlignment="1">
      <alignment horizontal="center" vertical="center"/>
    </xf>
    <xf numFmtId="0" fontId="0" fillId="38" borderId="26" xfId="0" applyFont="1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2" fillId="0" borderId="22" xfId="49" applyFont="1" applyBorder="1" applyAlignment="1">
      <alignment horizontal="center" vertical="center"/>
      <protection/>
    </xf>
    <xf numFmtId="0" fontId="2" fillId="0" borderId="23" xfId="49" applyFont="1" applyBorder="1" applyAlignment="1">
      <alignment horizontal="center" vertical="center"/>
      <protection/>
    </xf>
    <xf numFmtId="0" fontId="2" fillId="0" borderId="24" xfId="49" applyFont="1" applyBorder="1" applyAlignment="1">
      <alignment horizontal="center" vertical="center"/>
      <protection/>
    </xf>
    <xf numFmtId="0" fontId="0" fillId="0" borderId="22" xfId="49" applyBorder="1" applyAlignment="1">
      <alignment horizontal="right" vertical="center"/>
      <protection/>
    </xf>
    <xf numFmtId="0" fontId="0" fillId="0" borderId="23" xfId="49" applyBorder="1" applyAlignment="1">
      <alignment horizontal="right" vertical="center"/>
      <protection/>
    </xf>
    <xf numFmtId="0" fontId="0" fillId="0" borderId="24" xfId="49" applyBorder="1" applyAlignment="1">
      <alignment horizontal="right" vertical="center"/>
      <protection/>
    </xf>
    <xf numFmtId="0" fontId="0" fillId="36" borderId="22" xfId="49" applyFill="1" applyBorder="1" applyAlignment="1">
      <alignment horizontal="right" vertical="center"/>
      <protection/>
    </xf>
    <xf numFmtId="0" fontId="0" fillId="36" borderId="24" xfId="49" applyFill="1" applyBorder="1" applyAlignment="1">
      <alignment horizontal="right" vertical="center"/>
      <protection/>
    </xf>
    <xf numFmtId="0" fontId="0" fillId="36" borderId="23" xfId="49" applyFill="1" applyBorder="1" applyAlignment="1">
      <alignment horizontal="right" vertical="center"/>
      <protection/>
    </xf>
    <xf numFmtId="2" fontId="0" fillId="34" borderId="22" xfId="49" applyNumberFormat="1" applyFill="1" applyBorder="1" applyAlignment="1">
      <alignment horizontal="left" vertical="center"/>
      <protection/>
    </xf>
    <xf numFmtId="2" fontId="0" fillId="34" borderId="23" xfId="49" applyNumberFormat="1" applyFill="1" applyBorder="1" applyAlignment="1">
      <alignment horizontal="left" vertical="center"/>
      <protection/>
    </xf>
    <xf numFmtId="2" fontId="0" fillId="34" borderId="24" xfId="49" applyNumberFormat="1" applyFill="1" applyBorder="1" applyAlignment="1">
      <alignment horizontal="left" vertical="center"/>
      <protection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2" fillId="36" borderId="72" xfId="0" applyFont="1" applyFill="1" applyBorder="1" applyAlignment="1">
      <alignment horizontal="center" vertical="center"/>
    </xf>
    <xf numFmtId="0" fontId="2" fillId="36" borderId="73" xfId="0" applyFont="1" applyFill="1" applyBorder="1" applyAlignment="1">
      <alignment horizontal="center" vertical="center"/>
    </xf>
    <xf numFmtId="0" fontId="2" fillId="36" borderId="74" xfId="0" applyFont="1" applyFill="1" applyBorder="1" applyAlignment="1">
      <alignment horizontal="center" vertical="center"/>
    </xf>
    <xf numFmtId="0" fontId="18" fillId="36" borderId="75" xfId="49" applyFont="1" applyFill="1" applyBorder="1" applyAlignment="1">
      <alignment horizontal="center" vertical="center"/>
      <protection/>
    </xf>
    <xf numFmtId="0" fontId="18" fillId="36" borderId="76" xfId="49" applyFont="1" applyFill="1" applyBorder="1" applyAlignment="1">
      <alignment horizontal="center" vertical="center"/>
      <protection/>
    </xf>
    <xf numFmtId="0" fontId="81" fillId="36" borderId="75" xfId="49" applyFont="1" applyFill="1" applyBorder="1" applyAlignment="1">
      <alignment horizontal="center" vertical="center" wrapText="1"/>
      <protection/>
    </xf>
    <xf numFmtId="0" fontId="81" fillId="36" borderId="77" xfId="49" applyFont="1" applyFill="1" applyBorder="1" applyAlignment="1">
      <alignment horizontal="center" vertical="center" wrapText="1"/>
      <protection/>
    </xf>
    <xf numFmtId="0" fontId="81" fillId="36" borderId="76" xfId="49" applyFont="1" applyFill="1" applyBorder="1" applyAlignment="1">
      <alignment horizontal="center" vertical="center" wrapText="1"/>
      <protection/>
    </xf>
    <xf numFmtId="0" fontId="2" fillId="36" borderId="22" xfId="49" applyFont="1" applyFill="1" applyBorder="1" applyAlignment="1">
      <alignment horizontal="center" vertical="center"/>
      <protection/>
    </xf>
    <xf numFmtId="0" fontId="2" fillId="36" borderId="23" xfId="49" applyFont="1" applyFill="1" applyBorder="1" applyAlignment="1">
      <alignment horizontal="center" vertical="center"/>
      <protection/>
    </xf>
    <xf numFmtId="0" fontId="2" fillId="36" borderId="24" xfId="49" applyFont="1" applyFill="1" applyBorder="1" applyAlignment="1">
      <alignment horizontal="center" vertical="center"/>
      <protection/>
    </xf>
    <xf numFmtId="0" fontId="0" fillId="0" borderId="22" xfId="49" applyBorder="1" applyAlignment="1">
      <alignment horizontal="left" vertical="center" wrapText="1"/>
      <protection/>
    </xf>
    <xf numFmtId="0" fontId="0" fillId="0" borderId="23" xfId="49" applyBorder="1" applyAlignment="1">
      <alignment horizontal="left" vertical="center" wrapText="1"/>
      <protection/>
    </xf>
    <xf numFmtId="0" fontId="0" fillId="0" borderId="24" xfId="49" applyBorder="1" applyAlignment="1">
      <alignment horizontal="left" vertical="center" wrapText="1"/>
      <protection/>
    </xf>
    <xf numFmtId="0" fontId="0" fillId="0" borderId="22" xfId="49" applyBorder="1" applyAlignment="1">
      <alignment horizontal="left" vertical="center"/>
      <protection/>
    </xf>
    <xf numFmtId="0" fontId="0" fillId="0" borderId="24" xfId="49" applyBorder="1" applyAlignment="1">
      <alignment horizontal="left" vertical="center"/>
      <protection/>
    </xf>
    <xf numFmtId="0" fontId="0" fillId="36" borderId="22" xfId="49" applyFill="1" applyBorder="1" applyAlignment="1">
      <alignment horizontal="left" vertical="center" wrapText="1"/>
      <protection/>
    </xf>
    <xf numFmtId="0" fontId="0" fillId="36" borderId="24" xfId="49" applyFill="1" applyBorder="1" applyAlignment="1">
      <alignment horizontal="left" vertical="center" wrapText="1"/>
      <protection/>
    </xf>
    <xf numFmtId="0" fontId="0" fillId="36" borderId="22" xfId="49" applyFill="1" applyBorder="1" applyAlignment="1">
      <alignment horizontal="center" vertical="center" wrapText="1"/>
      <protection/>
    </xf>
    <xf numFmtId="0" fontId="0" fillId="36" borderId="24" xfId="49" applyFill="1" applyBorder="1" applyAlignment="1">
      <alignment horizontal="center" vertical="center" wrapText="1"/>
      <protection/>
    </xf>
    <xf numFmtId="0" fontId="2" fillId="38" borderId="22" xfId="49" applyFont="1" applyFill="1" applyBorder="1" applyAlignment="1">
      <alignment horizontal="left" vertical="center"/>
      <protection/>
    </xf>
    <xf numFmtId="0" fontId="2" fillId="38" borderId="23" xfId="49" applyFont="1" applyFill="1" applyBorder="1" applyAlignment="1">
      <alignment horizontal="left" vertical="center"/>
      <protection/>
    </xf>
    <xf numFmtId="0" fontId="2" fillId="38" borderId="24" xfId="49" applyFont="1" applyFill="1" applyBorder="1" applyAlignment="1">
      <alignment horizontal="left" vertical="center"/>
      <protection/>
    </xf>
    <xf numFmtId="0" fontId="18" fillId="36" borderId="22" xfId="49" applyFont="1" applyFill="1" applyBorder="1" applyAlignment="1">
      <alignment horizontal="center" vertical="center"/>
      <protection/>
    </xf>
    <xf numFmtId="0" fontId="18" fillId="36" borderId="24" xfId="49" applyFont="1" applyFill="1" applyBorder="1" applyAlignment="1">
      <alignment horizontal="center" vertical="center"/>
      <protection/>
    </xf>
    <xf numFmtId="0" fontId="81" fillId="36" borderId="22" xfId="49" applyFont="1" applyFill="1" applyBorder="1" applyAlignment="1">
      <alignment horizontal="center" vertical="center" wrapText="1"/>
      <protection/>
    </xf>
    <xf numFmtId="0" fontId="81" fillId="36" borderId="23" xfId="49" applyFont="1" applyFill="1" applyBorder="1" applyAlignment="1">
      <alignment horizontal="center" vertical="center" wrapText="1"/>
      <protection/>
    </xf>
    <xf numFmtId="0" fontId="81" fillId="36" borderId="24" xfId="49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2" fillId="38" borderId="22" xfId="49" applyFont="1" applyFill="1" applyBorder="1" applyAlignment="1">
      <alignment horizontal="center" vertical="center"/>
      <protection/>
    </xf>
    <xf numFmtId="0" fontId="2" fillId="38" borderId="23" xfId="49" applyFont="1" applyFill="1" applyBorder="1" applyAlignment="1">
      <alignment horizontal="center" vertical="center"/>
      <protection/>
    </xf>
    <xf numFmtId="0" fontId="2" fillId="38" borderId="24" xfId="49" applyFont="1" applyFill="1" applyBorder="1" applyAlignment="1">
      <alignment horizontal="center" vertical="center"/>
      <protection/>
    </xf>
    <xf numFmtId="0" fontId="82" fillId="47" borderId="27" xfId="0" applyFont="1" applyFill="1" applyBorder="1" applyAlignment="1">
      <alignment horizontal="center" vertical="center"/>
    </xf>
    <xf numFmtId="0" fontId="82" fillId="47" borderId="28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 2" xfId="49"/>
    <cellStyle name="Nota" xfId="50"/>
    <cellStyle name="Percent" xfId="51"/>
    <cellStyle name="Porcentagem 2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  <cellStyle name="Vírgula 5" xfId="66"/>
  </cellStyles>
  <dxfs count="1">
    <dxf>
      <font>
        <b/>
        <i val="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15</xdr:row>
      <xdr:rowOff>0</xdr:rowOff>
    </xdr:from>
    <xdr:to>
      <xdr:col>33</xdr:col>
      <xdr:colOff>0</xdr:colOff>
      <xdr:row>15</xdr:row>
      <xdr:rowOff>0</xdr:rowOff>
    </xdr:to>
    <xdr:sp>
      <xdr:nvSpPr>
        <xdr:cNvPr id="1" name="Oval 1"/>
        <xdr:cNvSpPr>
          <a:spLocks/>
        </xdr:cNvSpPr>
      </xdr:nvSpPr>
      <xdr:spPr>
        <a:xfrm>
          <a:off x="9067800" y="2295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2" name="Desenhando 59"/>
        <xdr:cNvSpPr>
          <a:spLocks/>
        </xdr:cNvSpPr>
      </xdr:nvSpPr>
      <xdr:spPr>
        <a:xfrm>
          <a:off x="10601325" y="2295525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7490" y="16384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601325" y="229552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37</xdr:col>
      <xdr:colOff>200025</xdr:colOff>
      <xdr:row>15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447800" y="2295525"/>
          <a:ext cx="869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</xdr:col>
      <xdr:colOff>57150</xdr:colOff>
      <xdr:row>1</xdr:row>
      <xdr:rowOff>9525</xdr:rowOff>
    </xdr:from>
    <xdr:to>
      <xdr:col>10</xdr:col>
      <xdr:colOff>28575</xdr:colOff>
      <xdr:row>3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2600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38100</xdr:rowOff>
    </xdr:from>
    <xdr:to>
      <xdr:col>20</xdr:col>
      <xdr:colOff>180975</xdr:colOff>
      <xdr:row>16</xdr:row>
      <xdr:rowOff>38100</xdr:rowOff>
    </xdr:to>
    <xdr:pic>
      <xdr:nvPicPr>
        <xdr:cNvPr id="6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2257425"/>
          <a:ext cx="2028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14</xdr:row>
      <xdr:rowOff>38100</xdr:rowOff>
    </xdr:from>
    <xdr:to>
      <xdr:col>34</xdr:col>
      <xdr:colOff>85725</xdr:colOff>
      <xdr:row>16</xdr:row>
      <xdr:rowOff>38100</xdr:rowOff>
    </xdr:to>
    <xdr:pic>
      <xdr:nvPicPr>
        <xdr:cNvPr id="7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48600" y="2257425"/>
          <a:ext cx="1524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-beane\Usuario\Pessoal\S&#195;O%20JO&#195;O%20DA%20PONTE\GIN&#193;SIO%20POLIESPORTIVO%20-%20MINIST&#201;RIO%20DO%20ESPORTE%20-%20NOV%202008\C&#243;pia%20de%20PLANILHA%20-%20MTUR%20-individ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CI"/>
      <sheetName val="PL POUSO ALTO"/>
      <sheetName val="CRON POUSO ALTO"/>
      <sheetName val="PL BOA SORTE"/>
      <sheetName val="CRON BOA SORTE"/>
    </sheetNames>
    <sheetDataSet>
      <sheetData sheetId="3">
        <row r="10">
          <cell r="C10" t="str">
            <v>SERVICOS PRELIMINARES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/>
  <dimension ref="A1:AV136"/>
  <sheetViews>
    <sheetView showGridLines="0" view="pageBreakPreview" zoomScaleSheetLayoutView="100" zoomScalePageLayoutView="0" workbookViewId="0" topLeftCell="A73">
      <selection activeCell="AE8" sqref="AE8:AN8"/>
    </sheetView>
  </sheetViews>
  <sheetFormatPr defaultColWidth="9.140625" defaultRowHeight="12" customHeight="1"/>
  <cols>
    <col min="1" max="1" width="2.28125" style="3" customWidth="1"/>
    <col min="2" max="2" width="4.421875" style="2" customWidth="1"/>
    <col min="3" max="3" width="3.28125" style="2" customWidth="1"/>
    <col min="4" max="4" width="8.421875" style="2" customWidth="1"/>
    <col min="5" max="5" width="3.28125" style="2" customWidth="1"/>
    <col min="6" max="6" width="6.8515625" style="2" customWidth="1"/>
    <col min="7" max="11" width="3.28125" style="51" customWidth="1"/>
    <col min="12" max="18" width="3.28125" style="50" customWidth="1"/>
    <col min="19" max="19" width="14.57421875" style="50" customWidth="1"/>
    <col min="20" max="21" width="3.28125" style="3" customWidth="1"/>
    <col min="22" max="23" width="3.28125" style="40" customWidth="1"/>
    <col min="24" max="24" width="8.421875" style="40" customWidth="1"/>
    <col min="25" max="30" width="3.28125" style="3" customWidth="1"/>
    <col min="31" max="31" width="5.57421875" style="3" customWidth="1"/>
    <col min="32" max="40" width="3.28125" style="3" customWidth="1"/>
    <col min="41" max="41" width="15.421875" style="3" customWidth="1"/>
    <col min="42" max="42" width="23.57421875" style="3" customWidth="1"/>
    <col min="43" max="43" width="14.28125" style="3" bestFit="1" customWidth="1"/>
    <col min="44" max="44" width="3.28125" style="3" customWidth="1"/>
    <col min="45" max="45" width="14.57421875" style="3" bestFit="1" customWidth="1"/>
    <col min="46" max="46" width="10.28125" style="3" customWidth="1"/>
    <col min="47" max="47" width="3.28125" style="3" customWidth="1"/>
    <col min="48" max="48" width="3.28125" style="4" customWidth="1"/>
    <col min="49" max="49" width="7.140625" style="3" customWidth="1"/>
    <col min="50" max="57" width="3.28125" style="3" customWidth="1"/>
    <col min="58" max="16384" width="9.140625" style="3" customWidth="1"/>
  </cols>
  <sheetData>
    <row r="1" spans="6:11" ht="6.75" customHeight="1">
      <c r="F1" s="3"/>
      <c r="G1" s="50"/>
      <c r="H1" s="50"/>
      <c r="I1" s="50"/>
      <c r="J1" s="50"/>
      <c r="K1" s="50"/>
    </row>
    <row r="2" spans="2:40" ht="12.75" customHeight="1">
      <c r="B2" s="169"/>
      <c r="C2" s="170"/>
      <c r="D2" s="170"/>
      <c r="E2" s="170"/>
      <c r="F2" s="170"/>
      <c r="G2" s="171"/>
      <c r="H2" s="171"/>
      <c r="I2" s="171"/>
      <c r="J2" s="171"/>
      <c r="K2" s="171"/>
      <c r="L2" s="171"/>
      <c r="M2" s="172"/>
      <c r="N2" s="296" t="s">
        <v>23</v>
      </c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170"/>
      <c r="AH2" s="173"/>
      <c r="AI2" s="173"/>
      <c r="AJ2" s="173"/>
      <c r="AK2" s="173"/>
      <c r="AL2" s="170"/>
      <c r="AM2" s="170"/>
      <c r="AN2" s="174"/>
    </row>
    <row r="3" spans="2:40" ht="12" customHeight="1">
      <c r="B3" s="11"/>
      <c r="C3" s="3"/>
      <c r="D3" s="3"/>
      <c r="E3" s="3"/>
      <c r="F3" s="3"/>
      <c r="G3" s="50"/>
      <c r="H3" s="50"/>
      <c r="I3" s="50"/>
      <c r="J3" s="50"/>
      <c r="K3" s="50"/>
      <c r="M3" s="175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39"/>
      <c r="AH3" s="39"/>
      <c r="AI3" s="39"/>
      <c r="AJ3" s="39"/>
      <c r="AK3" s="39"/>
      <c r="AL3" s="39"/>
      <c r="AM3" s="39"/>
      <c r="AN3" s="176"/>
    </row>
    <row r="4" spans="2:40" ht="4.5" customHeight="1">
      <c r="B4" s="11"/>
      <c r="C4" s="3"/>
      <c r="D4" s="3"/>
      <c r="E4" s="3"/>
      <c r="F4" s="3"/>
      <c r="G4" s="50"/>
      <c r="H4" s="50"/>
      <c r="I4" s="175"/>
      <c r="J4" s="50"/>
      <c r="K4" s="50"/>
      <c r="AN4" s="7"/>
    </row>
    <row r="5" spans="2:40" ht="13.5" customHeight="1">
      <c r="B5" s="310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5"/>
      <c r="AA5" s="5"/>
      <c r="AB5" s="5"/>
      <c r="AC5" s="5"/>
      <c r="AD5" s="5"/>
      <c r="AE5" s="298" t="s">
        <v>22</v>
      </c>
      <c r="AF5" s="298"/>
      <c r="AG5" s="298"/>
      <c r="AH5" s="298"/>
      <c r="AI5" s="298"/>
      <c r="AJ5" s="298"/>
      <c r="AK5" s="298"/>
      <c r="AL5" s="298"/>
      <c r="AM5" s="298"/>
      <c r="AN5" s="299"/>
    </row>
    <row r="6" spans="2:40" ht="5.25" customHeight="1">
      <c r="B6" s="177"/>
      <c r="C6" s="1"/>
      <c r="D6" s="1"/>
      <c r="E6" s="1"/>
      <c r="F6" s="1"/>
      <c r="G6" s="178"/>
      <c r="H6" s="178"/>
      <c r="I6" s="178"/>
      <c r="J6" s="178"/>
      <c r="K6" s="178"/>
      <c r="L6" s="179"/>
      <c r="AN6" s="7"/>
    </row>
    <row r="7" spans="2:40" ht="12" customHeight="1">
      <c r="B7" s="200" t="s">
        <v>0</v>
      </c>
      <c r="J7" s="50"/>
      <c r="K7" s="50"/>
      <c r="X7" s="41"/>
      <c r="Y7" s="2"/>
      <c r="Z7" s="2"/>
      <c r="AA7" s="2"/>
      <c r="AB7" s="2"/>
      <c r="AE7" s="6" t="s">
        <v>2</v>
      </c>
      <c r="AN7" s="7"/>
    </row>
    <row r="8" spans="2:40" ht="13.5" customHeight="1">
      <c r="B8" s="279" t="s">
        <v>245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1"/>
      <c r="AE8" s="271" t="s">
        <v>281</v>
      </c>
      <c r="AF8" s="272"/>
      <c r="AG8" s="272"/>
      <c r="AH8" s="272"/>
      <c r="AI8" s="272"/>
      <c r="AJ8" s="272"/>
      <c r="AK8" s="272"/>
      <c r="AL8" s="272"/>
      <c r="AM8" s="272"/>
      <c r="AN8" s="273"/>
    </row>
    <row r="9" spans="2:48" s="9" customFormat="1" ht="5.25" customHeight="1">
      <c r="B9" s="180"/>
      <c r="C9" s="8"/>
      <c r="D9" s="8"/>
      <c r="E9" s="8"/>
      <c r="F9" s="8"/>
      <c r="G9" s="51"/>
      <c r="H9" s="51"/>
      <c r="I9" s="51"/>
      <c r="J9" s="51"/>
      <c r="K9" s="51"/>
      <c r="L9" s="50"/>
      <c r="M9" s="50"/>
      <c r="N9" s="50"/>
      <c r="O9" s="50"/>
      <c r="P9" s="50"/>
      <c r="Q9" s="50"/>
      <c r="R9" s="50"/>
      <c r="S9" s="50"/>
      <c r="V9" s="43"/>
      <c r="W9" s="43"/>
      <c r="X9" s="43"/>
      <c r="AN9" s="181"/>
      <c r="AV9" s="10"/>
    </row>
    <row r="10" spans="2:40" ht="12" customHeight="1">
      <c r="B10" s="6" t="s">
        <v>12</v>
      </c>
      <c r="F10" s="3"/>
      <c r="G10" s="50"/>
      <c r="H10" s="50"/>
      <c r="I10" s="50"/>
      <c r="J10" s="50"/>
      <c r="K10" s="50"/>
      <c r="X10" s="42" t="s">
        <v>10</v>
      </c>
      <c r="Z10" s="2"/>
      <c r="AA10" s="2"/>
      <c r="AB10" s="2"/>
      <c r="AC10" s="2"/>
      <c r="AD10" s="2"/>
      <c r="AF10" s="2"/>
      <c r="AG10" s="12"/>
      <c r="AL10" s="13"/>
      <c r="AM10" s="11" t="s">
        <v>11</v>
      </c>
      <c r="AN10" s="14"/>
    </row>
    <row r="11" spans="2:40" ht="13.5" customHeight="1">
      <c r="B11" s="282" t="s">
        <v>237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4"/>
      <c r="X11" s="282" t="s">
        <v>246</v>
      </c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4"/>
      <c r="AM11" s="277" t="s">
        <v>8</v>
      </c>
      <c r="AN11" s="278"/>
    </row>
    <row r="12" spans="2:48" s="9" customFormat="1" ht="38.25" customHeight="1">
      <c r="B12" s="180"/>
      <c r="C12" s="8"/>
      <c r="D12" s="8"/>
      <c r="E12" s="8"/>
      <c r="F12" s="8"/>
      <c r="G12" s="51"/>
      <c r="H12" s="51"/>
      <c r="I12" s="51"/>
      <c r="J12" s="51"/>
      <c r="K12" s="51"/>
      <c r="L12" s="50"/>
      <c r="M12" s="50"/>
      <c r="N12" s="50"/>
      <c r="O12" s="50"/>
      <c r="P12" s="50"/>
      <c r="Q12" s="50"/>
      <c r="R12" s="50"/>
      <c r="S12" s="50"/>
      <c r="V12" s="43"/>
      <c r="W12" s="43"/>
      <c r="X12" s="43"/>
      <c r="AL12" s="3"/>
      <c r="AM12" s="3"/>
      <c r="AN12" s="7"/>
      <c r="AO12" s="104"/>
      <c r="AV12" s="10"/>
    </row>
    <row r="13" spans="2:40" ht="12" customHeight="1">
      <c r="B13" s="11" t="s">
        <v>9</v>
      </c>
      <c r="C13" s="3"/>
      <c r="D13" s="3"/>
      <c r="E13" s="3"/>
      <c r="J13" s="50"/>
      <c r="K13" s="50"/>
      <c r="X13" s="42" t="s">
        <v>17</v>
      </c>
      <c r="AA13" s="2"/>
      <c r="AG13" s="6" t="s">
        <v>1</v>
      </c>
      <c r="AJ13" s="2"/>
      <c r="AN13" s="7"/>
    </row>
    <row r="14" spans="2:40" ht="13.5" customHeight="1">
      <c r="B14" s="282" t="s">
        <v>93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4"/>
      <c r="X14" s="274" t="s">
        <v>94</v>
      </c>
      <c r="Y14" s="275"/>
      <c r="Z14" s="275"/>
      <c r="AA14" s="275"/>
      <c r="AB14" s="275"/>
      <c r="AC14" s="275"/>
      <c r="AD14" s="275"/>
      <c r="AE14" s="275"/>
      <c r="AF14" s="276"/>
      <c r="AG14" s="274">
        <v>42917</v>
      </c>
      <c r="AH14" s="275"/>
      <c r="AI14" s="275"/>
      <c r="AJ14" s="275"/>
      <c r="AK14" s="275"/>
      <c r="AL14" s="275"/>
      <c r="AM14" s="275"/>
      <c r="AN14" s="276"/>
    </row>
    <row r="15" spans="2:40" ht="6" customHeight="1">
      <c r="B15" s="6"/>
      <c r="AN15" s="7"/>
    </row>
    <row r="16" spans="2:41" ht="13.5" customHeight="1">
      <c r="B16" s="6" t="s">
        <v>24</v>
      </c>
      <c r="AN16" s="7"/>
      <c r="AO16" s="38" t="b">
        <v>0</v>
      </c>
    </row>
    <row r="17" spans="2:40" ht="6" customHeight="1">
      <c r="B17" s="6"/>
      <c r="AN17" s="7"/>
    </row>
    <row r="18" spans="2:45" ht="12" customHeight="1">
      <c r="B18" s="33" t="s">
        <v>20</v>
      </c>
      <c r="C18" s="34"/>
      <c r="D18" s="34"/>
      <c r="E18" s="34"/>
      <c r="F18" s="34"/>
      <c r="G18" s="52"/>
      <c r="H18" s="52"/>
      <c r="I18" s="52"/>
      <c r="J18" s="52"/>
      <c r="K18" s="326" t="s">
        <v>16</v>
      </c>
      <c r="L18" s="327"/>
      <c r="M18" s="327"/>
      <c r="N18" s="327"/>
      <c r="O18" s="327"/>
      <c r="P18" s="328"/>
      <c r="Q18" s="324" t="s">
        <v>19</v>
      </c>
      <c r="R18" s="325"/>
      <c r="S18" s="325"/>
      <c r="T18" s="325"/>
      <c r="U18" s="325"/>
      <c r="V18" s="325"/>
      <c r="W18" s="325"/>
      <c r="X18" s="325"/>
      <c r="Y18" s="312" t="s">
        <v>18</v>
      </c>
      <c r="Z18" s="313"/>
      <c r="AA18" s="313"/>
      <c r="AB18" s="313"/>
      <c r="AC18" s="313"/>
      <c r="AD18" s="313"/>
      <c r="AE18" s="313"/>
      <c r="AF18" s="313"/>
      <c r="AG18" s="313"/>
      <c r="AH18" s="313"/>
      <c r="AI18" s="314"/>
      <c r="AJ18" s="300">
        <v>0.2904</v>
      </c>
      <c r="AK18" s="301"/>
      <c r="AL18" s="301"/>
      <c r="AM18" s="301"/>
      <c r="AN18" s="302"/>
      <c r="AP18" s="93"/>
      <c r="AQ18" s="89"/>
      <c r="AS18" s="90"/>
    </row>
    <row r="19" spans="2:43" ht="12" customHeight="1">
      <c r="B19" s="35"/>
      <c r="C19" s="36"/>
      <c r="D19" s="36"/>
      <c r="E19" s="36"/>
      <c r="F19" s="36"/>
      <c r="G19" s="53"/>
      <c r="H19" s="53"/>
      <c r="I19" s="53"/>
      <c r="J19" s="53"/>
      <c r="K19" s="329"/>
      <c r="L19" s="330"/>
      <c r="M19" s="330"/>
      <c r="N19" s="330"/>
      <c r="O19" s="330"/>
      <c r="P19" s="331"/>
      <c r="Q19" s="288"/>
      <c r="R19" s="289"/>
      <c r="S19" s="289"/>
      <c r="T19" s="289"/>
      <c r="U19" s="289"/>
      <c r="V19" s="289"/>
      <c r="W19" s="289"/>
      <c r="X19" s="289"/>
      <c r="Y19" s="315"/>
      <c r="Z19" s="316"/>
      <c r="AA19" s="316"/>
      <c r="AB19" s="316"/>
      <c r="AC19" s="316"/>
      <c r="AD19" s="316"/>
      <c r="AE19" s="316"/>
      <c r="AF19" s="316"/>
      <c r="AG19" s="316"/>
      <c r="AH19" s="316"/>
      <c r="AI19" s="317"/>
      <c r="AJ19" s="303"/>
      <c r="AK19" s="304"/>
      <c r="AL19" s="304"/>
      <c r="AM19" s="304"/>
      <c r="AN19" s="305"/>
      <c r="AP19" s="40"/>
      <c r="AQ19" s="91"/>
    </row>
    <row r="20" spans="2:48" ht="12" customHeight="1">
      <c r="B20" s="18" t="s">
        <v>38</v>
      </c>
      <c r="C20" s="19"/>
      <c r="D20" s="19"/>
      <c r="E20" s="19"/>
      <c r="F20" s="19"/>
      <c r="G20" s="54"/>
      <c r="H20" s="54"/>
      <c r="I20" s="54"/>
      <c r="J20" s="54"/>
      <c r="K20" s="55" t="s">
        <v>15</v>
      </c>
      <c r="L20" s="338">
        <v>0</v>
      </c>
      <c r="M20" s="338"/>
      <c r="N20" s="56" t="s">
        <v>14</v>
      </c>
      <c r="O20" s="338">
        <v>0.0074</v>
      </c>
      <c r="P20" s="339"/>
      <c r="Q20" s="57" t="s">
        <v>25</v>
      </c>
      <c r="R20" s="58"/>
      <c r="S20" s="58"/>
      <c r="T20" s="20"/>
      <c r="U20" s="20"/>
      <c r="V20" s="44"/>
      <c r="W20" s="306">
        <v>0</v>
      </c>
      <c r="X20" s="307"/>
      <c r="Y20" s="318" t="s">
        <v>47</v>
      </c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20"/>
      <c r="AP20" s="40"/>
      <c r="AQ20" s="92"/>
      <c r="AT20" s="4"/>
      <c r="AV20" s="3"/>
    </row>
    <row r="21" spans="2:48" ht="12" customHeight="1">
      <c r="B21" s="21" t="s">
        <v>43</v>
      </c>
      <c r="C21" s="22"/>
      <c r="D21" s="22"/>
      <c r="E21" s="22"/>
      <c r="F21" s="22"/>
      <c r="G21" s="59"/>
      <c r="H21" s="59"/>
      <c r="I21" s="59"/>
      <c r="J21" s="59"/>
      <c r="K21" s="60" t="s">
        <v>15</v>
      </c>
      <c r="L21" s="332">
        <v>0</v>
      </c>
      <c r="M21" s="332"/>
      <c r="N21" s="61" t="s">
        <v>14</v>
      </c>
      <c r="O21" s="332">
        <v>0.0097</v>
      </c>
      <c r="P21" s="333"/>
      <c r="Q21" s="62" t="s">
        <v>26</v>
      </c>
      <c r="R21" s="63"/>
      <c r="S21" s="63"/>
      <c r="T21" s="23"/>
      <c r="U21" s="23"/>
      <c r="V21" s="45"/>
      <c r="W21" s="308">
        <v>0.0171</v>
      </c>
      <c r="X21" s="309"/>
      <c r="Y21" s="321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3"/>
      <c r="AP21" s="40"/>
      <c r="AT21" s="4"/>
      <c r="AV21" s="3"/>
    </row>
    <row r="22" spans="2:48" ht="12" customHeight="1">
      <c r="B22" s="21" t="s">
        <v>39</v>
      </c>
      <c r="C22" s="22"/>
      <c r="D22" s="22"/>
      <c r="E22" s="22"/>
      <c r="F22" s="22"/>
      <c r="G22" s="59"/>
      <c r="H22" s="59"/>
      <c r="I22" s="59"/>
      <c r="J22" s="59"/>
      <c r="K22" s="60" t="s">
        <v>15</v>
      </c>
      <c r="L22" s="332">
        <v>0</v>
      </c>
      <c r="M22" s="332"/>
      <c r="N22" s="61" t="s">
        <v>14</v>
      </c>
      <c r="O22" s="332">
        <v>0.0121</v>
      </c>
      <c r="P22" s="333"/>
      <c r="Q22" s="62" t="s">
        <v>27</v>
      </c>
      <c r="R22" s="63"/>
      <c r="S22" s="63"/>
      <c r="T22" s="23"/>
      <c r="U22" s="23"/>
      <c r="V22" s="45"/>
      <c r="W22" s="308">
        <v>0.0121</v>
      </c>
      <c r="X22" s="309"/>
      <c r="Y22" s="321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3"/>
      <c r="AP22" s="103"/>
      <c r="AT22" s="4"/>
      <c r="AV22" s="3"/>
    </row>
    <row r="23" spans="2:48" ht="12" customHeight="1">
      <c r="B23" s="21" t="s">
        <v>40</v>
      </c>
      <c r="C23" s="22"/>
      <c r="D23" s="22"/>
      <c r="E23" s="22"/>
      <c r="F23" s="22"/>
      <c r="G23" s="59"/>
      <c r="H23" s="59"/>
      <c r="I23" s="59"/>
      <c r="J23" s="59"/>
      <c r="K23" s="60" t="s">
        <v>15</v>
      </c>
      <c r="L23" s="332">
        <v>0.0011</v>
      </c>
      <c r="M23" s="332"/>
      <c r="N23" s="61" t="s">
        <v>14</v>
      </c>
      <c r="O23" s="332">
        <v>0.0467</v>
      </c>
      <c r="P23" s="333"/>
      <c r="Q23" s="62" t="s">
        <v>28</v>
      </c>
      <c r="R23" s="63"/>
      <c r="S23" s="63"/>
      <c r="T23" s="23"/>
      <c r="U23" s="23"/>
      <c r="V23" s="45"/>
      <c r="W23" s="308">
        <v>0.0453</v>
      </c>
      <c r="X23" s="309"/>
      <c r="Y23" s="321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3"/>
      <c r="AP23" s="40"/>
      <c r="AT23" s="4"/>
      <c r="AV23" s="3"/>
    </row>
    <row r="24" spans="2:48" ht="12" customHeight="1">
      <c r="B24" s="21" t="s">
        <v>41</v>
      </c>
      <c r="C24" s="22"/>
      <c r="D24" s="22"/>
      <c r="E24" s="22"/>
      <c r="F24" s="22"/>
      <c r="G24" s="59"/>
      <c r="H24" s="59"/>
      <c r="I24" s="59"/>
      <c r="J24" s="59"/>
      <c r="K24" s="60" t="s">
        <v>15</v>
      </c>
      <c r="L24" s="332">
        <v>0.0383</v>
      </c>
      <c r="M24" s="332"/>
      <c r="N24" s="61" t="s">
        <v>14</v>
      </c>
      <c r="O24" s="332">
        <v>0.0869</v>
      </c>
      <c r="P24" s="333"/>
      <c r="Q24" s="62" t="s">
        <v>29</v>
      </c>
      <c r="R24" s="63"/>
      <c r="S24" s="63"/>
      <c r="T24" s="23"/>
      <c r="U24" s="23"/>
      <c r="V24" s="45"/>
      <c r="W24" s="308">
        <v>0.0843</v>
      </c>
      <c r="X24" s="309"/>
      <c r="Y24" s="321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3"/>
      <c r="AT24" s="4"/>
      <c r="AV24" s="3"/>
    </row>
    <row r="25" spans="2:48" ht="12" customHeight="1">
      <c r="B25" s="190" t="s">
        <v>42</v>
      </c>
      <c r="C25" s="191"/>
      <c r="D25" s="191"/>
      <c r="E25" s="191"/>
      <c r="F25" s="191"/>
      <c r="G25" s="192"/>
      <c r="H25" s="192"/>
      <c r="I25" s="192"/>
      <c r="J25" s="192"/>
      <c r="K25" s="193" t="s">
        <v>15</v>
      </c>
      <c r="L25" s="336">
        <f>6.03%-0.38%</f>
        <v>0.0565</v>
      </c>
      <c r="M25" s="336"/>
      <c r="N25" s="194" t="s">
        <v>14</v>
      </c>
      <c r="O25" s="336">
        <f>9.03%-0.38%</f>
        <v>0.0865</v>
      </c>
      <c r="P25" s="337"/>
      <c r="Q25" s="195" t="s">
        <v>30</v>
      </c>
      <c r="R25" s="196"/>
      <c r="S25" s="196"/>
      <c r="T25" s="197"/>
      <c r="U25" s="197"/>
      <c r="V25" s="198"/>
      <c r="W25" s="334">
        <v>0.0515</v>
      </c>
      <c r="X25" s="335"/>
      <c r="Y25" s="321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3"/>
      <c r="AT25" s="4"/>
      <c r="AV25" s="3"/>
    </row>
    <row r="26" spans="2:40" ht="15.75" customHeight="1">
      <c r="B26" s="248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50"/>
    </row>
    <row r="27" spans="2:40" ht="12" customHeight="1">
      <c r="B27" s="365" t="s">
        <v>3</v>
      </c>
      <c r="C27" s="24"/>
      <c r="D27" s="25"/>
      <c r="E27" s="26"/>
      <c r="F27" s="25"/>
      <c r="G27" s="352" t="s">
        <v>4</v>
      </c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4"/>
      <c r="T27" s="324" t="s">
        <v>5</v>
      </c>
      <c r="U27" s="340"/>
      <c r="V27" s="343" t="s">
        <v>6</v>
      </c>
      <c r="W27" s="344"/>
      <c r="X27" s="345"/>
      <c r="Y27" s="285" t="s">
        <v>31</v>
      </c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7"/>
    </row>
    <row r="28" spans="1:40" ht="12" customHeight="1">
      <c r="A28" s="13"/>
      <c r="B28" s="366"/>
      <c r="C28" s="37" t="s">
        <v>45</v>
      </c>
      <c r="D28" s="27"/>
      <c r="E28" s="368" t="s">
        <v>46</v>
      </c>
      <c r="F28" s="369"/>
      <c r="G28" s="355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7"/>
      <c r="T28" s="341"/>
      <c r="U28" s="342"/>
      <c r="V28" s="346"/>
      <c r="W28" s="347"/>
      <c r="X28" s="348"/>
      <c r="Y28" s="285" t="s">
        <v>32</v>
      </c>
      <c r="Z28" s="286"/>
      <c r="AA28" s="286"/>
      <c r="AB28" s="286"/>
      <c r="AC28" s="286"/>
      <c r="AD28" s="286"/>
      <c r="AE28" s="286"/>
      <c r="AF28" s="291" t="s">
        <v>34</v>
      </c>
      <c r="AG28" s="286"/>
      <c r="AH28" s="286"/>
      <c r="AI28" s="286"/>
      <c r="AJ28" s="286"/>
      <c r="AK28" s="286"/>
      <c r="AL28" s="286"/>
      <c r="AM28" s="286"/>
      <c r="AN28" s="287"/>
    </row>
    <row r="29" spans="1:43" ht="12" customHeight="1">
      <c r="A29" s="13"/>
      <c r="B29" s="367"/>
      <c r="C29" s="28"/>
      <c r="D29" s="29"/>
      <c r="E29" s="30"/>
      <c r="F29" s="29"/>
      <c r="G29" s="358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60"/>
      <c r="T29" s="288"/>
      <c r="U29" s="290"/>
      <c r="V29" s="349"/>
      <c r="W29" s="350"/>
      <c r="X29" s="351"/>
      <c r="Y29" s="288" t="s">
        <v>21</v>
      </c>
      <c r="Z29" s="289"/>
      <c r="AA29" s="290"/>
      <c r="AB29" s="288" t="s">
        <v>33</v>
      </c>
      <c r="AC29" s="289"/>
      <c r="AD29" s="289"/>
      <c r="AE29" s="289"/>
      <c r="AF29" s="292" t="s">
        <v>21</v>
      </c>
      <c r="AG29" s="289"/>
      <c r="AH29" s="290"/>
      <c r="AI29" s="293" t="s">
        <v>33</v>
      </c>
      <c r="AJ29" s="294"/>
      <c r="AK29" s="294"/>
      <c r="AL29" s="294"/>
      <c r="AM29" s="294"/>
      <c r="AN29" s="295"/>
      <c r="AP29" s="95"/>
      <c r="AQ29" s="96"/>
    </row>
    <row r="30" spans="1:43" ht="17.25" customHeight="1">
      <c r="A30" s="13"/>
      <c r="B30" s="115">
        <v>1</v>
      </c>
      <c r="C30" s="362"/>
      <c r="D30" s="363"/>
      <c r="E30" s="363"/>
      <c r="F30" s="364"/>
      <c r="G30" s="376" t="s">
        <v>102</v>
      </c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>
        <f>IF(T30="","",ROUND(V30*Y30,2))</f>
      </c>
      <c r="AC30" s="377"/>
      <c r="AD30" s="377"/>
      <c r="AE30" s="377"/>
      <c r="AF30" s="377">
        <f aca="true" t="shared" si="0" ref="AF30:AF59">IF(T30="","",ROUND(Y30*(1+$AJ$18),2))</f>
      </c>
      <c r="AG30" s="377"/>
      <c r="AH30" s="377"/>
      <c r="AI30" s="377">
        <f aca="true" t="shared" si="1" ref="AI30:AI59">IF(T30="","",ROUND(V30*AF30,2))</f>
      </c>
      <c r="AJ30" s="377"/>
      <c r="AK30" s="377"/>
      <c r="AL30" s="377"/>
      <c r="AM30" s="377"/>
      <c r="AN30" s="378"/>
      <c r="AP30" s="95"/>
      <c r="AQ30" s="94"/>
    </row>
    <row r="31" spans="1:42" ht="30.75" customHeight="1">
      <c r="A31" s="13"/>
      <c r="B31" s="116" t="s">
        <v>99</v>
      </c>
      <c r="C31" s="245"/>
      <c r="D31" s="246"/>
      <c r="E31" s="247" t="s">
        <v>103</v>
      </c>
      <c r="F31" s="247"/>
      <c r="G31" s="270" t="s">
        <v>95</v>
      </c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69" t="s">
        <v>144</v>
      </c>
      <c r="U31" s="269"/>
      <c r="V31" s="254" t="e">
        <f>'MEMORIA DE CÁLCULO'!#REF!</f>
        <v>#REF!</v>
      </c>
      <c r="W31" s="254"/>
      <c r="X31" s="254"/>
      <c r="Y31" s="261">
        <f>CPU!I27</f>
        <v>5540.88</v>
      </c>
      <c r="Z31" s="261"/>
      <c r="AA31" s="261"/>
      <c r="AB31" s="252" t="e">
        <f aca="true" t="shared" si="2" ref="AB31:AB59">IF(T31="","",ROUND(V31*Y31,2))</f>
        <v>#REF!</v>
      </c>
      <c r="AC31" s="252"/>
      <c r="AD31" s="252"/>
      <c r="AE31" s="252"/>
      <c r="AF31" s="251">
        <f t="shared" si="0"/>
        <v>7149.95</v>
      </c>
      <c r="AG31" s="251"/>
      <c r="AH31" s="251"/>
      <c r="AI31" s="251" t="e">
        <f t="shared" si="1"/>
        <v>#REF!</v>
      </c>
      <c r="AJ31" s="251"/>
      <c r="AK31" s="251"/>
      <c r="AL31" s="251"/>
      <c r="AM31" s="251"/>
      <c r="AN31" s="251"/>
      <c r="AP31" s="95"/>
    </row>
    <row r="32" spans="1:42" ht="30.75" customHeight="1">
      <c r="A32" s="13"/>
      <c r="B32" s="116" t="s">
        <v>100</v>
      </c>
      <c r="C32" s="247" t="s">
        <v>104</v>
      </c>
      <c r="D32" s="247" t="s">
        <v>104</v>
      </c>
      <c r="E32" s="247" t="s">
        <v>105</v>
      </c>
      <c r="F32" s="247"/>
      <c r="G32" s="270" t="s">
        <v>96</v>
      </c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69" t="s">
        <v>145</v>
      </c>
      <c r="U32" s="269" t="s">
        <v>145</v>
      </c>
      <c r="V32" s="254" t="e">
        <f>'MEMORIA DE CÁLCULO'!#REF!</f>
        <v>#REF!</v>
      </c>
      <c r="W32" s="254"/>
      <c r="X32" s="254"/>
      <c r="Y32" s="261">
        <v>312.91</v>
      </c>
      <c r="Z32" s="261"/>
      <c r="AA32" s="261"/>
      <c r="AB32" s="252" t="e">
        <f t="shared" si="2"/>
        <v>#REF!</v>
      </c>
      <c r="AC32" s="252"/>
      <c r="AD32" s="252"/>
      <c r="AE32" s="252"/>
      <c r="AF32" s="251">
        <f t="shared" si="0"/>
        <v>403.78</v>
      </c>
      <c r="AG32" s="251"/>
      <c r="AH32" s="251"/>
      <c r="AI32" s="251" t="e">
        <f t="shared" si="1"/>
        <v>#REF!</v>
      </c>
      <c r="AJ32" s="251"/>
      <c r="AK32" s="251"/>
      <c r="AL32" s="251"/>
      <c r="AM32" s="251"/>
      <c r="AN32" s="251"/>
      <c r="AP32" s="95"/>
    </row>
    <row r="33" spans="1:42" ht="30.75" customHeight="1">
      <c r="A33" s="13"/>
      <c r="B33" s="116" t="s">
        <v>101</v>
      </c>
      <c r="C33" s="247">
        <v>78472</v>
      </c>
      <c r="D33" s="247">
        <v>78472</v>
      </c>
      <c r="E33" s="247" t="s">
        <v>105</v>
      </c>
      <c r="F33" s="247"/>
      <c r="G33" s="270" t="s">
        <v>97</v>
      </c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69" t="s">
        <v>145</v>
      </c>
      <c r="U33" s="269" t="s">
        <v>145</v>
      </c>
      <c r="V33" s="254" t="e">
        <f>'MEMORIA DE CÁLCULO'!#REF!</f>
        <v>#REF!</v>
      </c>
      <c r="W33" s="254"/>
      <c r="X33" s="254"/>
      <c r="Y33" s="261">
        <v>0.31</v>
      </c>
      <c r="Z33" s="261">
        <v>0.35</v>
      </c>
      <c r="AA33" s="261">
        <v>0.35</v>
      </c>
      <c r="AB33" s="252" t="e">
        <f t="shared" si="2"/>
        <v>#REF!</v>
      </c>
      <c r="AC33" s="252"/>
      <c r="AD33" s="252"/>
      <c r="AE33" s="252"/>
      <c r="AF33" s="251">
        <f t="shared" si="0"/>
        <v>0.4</v>
      </c>
      <c r="AG33" s="251"/>
      <c r="AH33" s="251"/>
      <c r="AI33" s="251" t="e">
        <f t="shared" si="1"/>
        <v>#REF!</v>
      </c>
      <c r="AJ33" s="251"/>
      <c r="AK33" s="251"/>
      <c r="AL33" s="251"/>
      <c r="AM33" s="251"/>
      <c r="AN33" s="251"/>
      <c r="AP33" s="95"/>
    </row>
    <row r="34" spans="1:40" ht="12" customHeight="1">
      <c r="A34" s="13"/>
      <c r="B34" s="116"/>
      <c r="C34" s="266" t="s">
        <v>213</v>
      </c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8"/>
      <c r="AI34" s="263" t="e">
        <f>SUM(AI31:AN33)</f>
        <v>#REF!</v>
      </c>
      <c r="AJ34" s="264"/>
      <c r="AK34" s="264"/>
      <c r="AL34" s="264"/>
      <c r="AM34" s="264"/>
      <c r="AN34" s="265"/>
    </row>
    <row r="35" spans="1:42" ht="17.25" customHeight="1">
      <c r="A35" s="13"/>
      <c r="B35" s="115">
        <v>2</v>
      </c>
      <c r="C35" s="362"/>
      <c r="D35" s="363"/>
      <c r="E35" s="363"/>
      <c r="F35" s="364"/>
      <c r="G35" s="376" t="s">
        <v>98</v>
      </c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>
        <f t="shared" si="2"/>
      </c>
      <c r="AC35" s="377"/>
      <c r="AD35" s="377"/>
      <c r="AE35" s="377"/>
      <c r="AF35" s="377">
        <f t="shared" si="0"/>
      </c>
      <c r="AG35" s="377"/>
      <c r="AH35" s="377"/>
      <c r="AI35" s="377">
        <f t="shared" si="1"/>
      </c>
      <c r="AJ35" s="377"/>
      <c r="AK35" s="377"/>
      <c r="AL35" s="377"/>
      <c r="AM35" s="377"/>
      <c r="AN35" s="378"/>
      <c r="AO35" s="99"/>
      <c r="AP35" s="100"/>
    </row>
    <row r="36" spans="1:42" ht="36.75" customHeight="1">
      <c r="A36" s="13"/>
      <c r="B36" s="116" t="s">
        <v>248</v>
      </c>
      <c r="C36" s="361" t="s">
        <v>110</v>
      </c>
      <c r="D36" s="361"/>
      <c r="E36" s="247" t="s">
        <v>105</v>
      </c>
      <c r="F36" s="247"/>
      <c r="G36" s="270" t="s">
        <v>106</v>
      </c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47" t="s">
        <v>146</v>
      </c>
      <c r="U36" s="247"/>
      <c r="V36" s="254" t="e">
        <f>'MEMORIA DE CÁLCULO'!#REF!</f>
        <v>#REF!</v>
      </c>
      <c r="W36" s="254"/>
      <c r="X36" s="254"/>
      <c r="Y36" s="261">
        <v>4.54</v>
      </c>
      <c r="Z36" s="261">
        <v>4.73</v>
      </c>
      <c r="AA36" s="261">
        <v>4.73</v>
      </c>
      <c r="AB36" s="252" t="e">
        <f t="shared" si="2"/>
        <v>#REF!</v>
      </c>
      <c r="AC36" s="252"/>
      <c r="AD36" s="252"/>
      <c r="AE36" s="252"/>
      <c r="AF36" s="251">
        <f t="shared" si="0"/>
        <v>5.86</v>
      </c>
      <c r="AG36" s="251"/>
      <c r="AH36" s="251"/>
      <c r="AI36" s="251" t="e">
        <f t="shared" si="1"/>
        <v>#REF!</v>
      </c>
      <c r="AJ36" s="251"/>
      <c r="AK36" s="251"/>
      <c r="AL36" s="251"/>
      <c r="AM36" s="251"/>
      <c r="AN36" s="251"/>
      <c r="AO36" s="98"/>
      <c r="AP36" s="101"/>
    </row>
    <row r="37" spans="1:42" ht="33" customHeight="1">
      <c r="A37" s="13"/>
      <c r="B37" s="116" t="s">
        <v>249</v>
      </c>
      <c r="C37" s="361">
        <v>72961</v>
      </c>
      <c r="D37" s="361">
        <v>72961</v>
      </c>
      <c r="E37" s="247" t="s">
        <v>105</v>
      </c>
      <c r="F37" s="247"/>
      <c r="G37" s="270" t="s">
        <v>107</v>
      </c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47" t="s">
        <v>145</v>
      </c>
      <c r="U37" s="247" t="s">
        <v>145</v>
      </c>
      <c r="V37" s="254" t="e">
        <f>'MEMORIA DE CÁLCULO'!#REF!</f>
        <v>#REF!</v>
      </c>
      <c r="W37" s="254"/>
      <c r="X37" s="254"/>
      <c r="Y37" s="261">
        <v>1.06</v>
      </c>
      <c r="Z37" s="261">
        <v>1.16</v>
      </c>
      <c r="AA37" s="261">
        <v>1.16</v>
      </c>
      <c r="AB37" s="252" t="e">
        <f t="shared" si="2"/>
        <v>#REF!</v>
      </c>
      <c r="AC37" s="252"/>
      <c r="AD37" s="252"/>
      <c r="AE37" s="252"/>
      <c r="AF37" s="251">
        <f t="shared" si="0"/>
        <v>1.37</v>
      </c>
      <c r="AG37" s="251"/>
      <c r="AH37" s="251"/>
      <c r="AI37" s="251" t="e">
        <f t="shared" si="1"/>
        <v>#REF!</v>
      </c>
      <c r="AJ37" s="251"/>
      <c r="AK37" s="251"/>
      <c r="AL37" s="251"/>
      <c r="AM37" s="251"/>
      <c r="AN37" s="251"/>
      <c r="AO37" s="98"/>
      <c r="AP37" s="101"/>
    </row>
    <row r="38" spans="1:42" ht="42.75" customHeight="1">
      <c r="A38" s="13"/>
      <c r="B38" s="116" t="s">
        <v>250</v>
      </c>
      <c r="C38" s="361">
        <v>93589</v>
      </c>
      <c r="D38" s="361">
        <v>93589</v>
      </c>
      <c r="E38" s="247" t="s">
        <v>105</v>
      </c>
      <c r="F38" s="247"/>
      <c r="G38" s="270" t="s">
        <v>109</v>
      </c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47" t="s">
        <v>147</v>
      </c>
      <c r="U38" s="247" t="s">
        <v>147</v>
      </c>
      <c r="V38" s="254" t="e">
        <f>'MEMORIA DE CÁLCULO'!#REF!</f>
        <v>#REF!</v>
      </c>
      <c r="W38" s="254"/>
      <c r="X38" s="254"/>
      <c r="Y38" s="261">
        <v>0.97</v>
      </c>
      <c r="Z38" s="261">
        <v>0.97</v>
      </c>
      <c r="AA38" s="261">
        <v>0.97</v>
      </c>
      <c r="AB38" s="252" t="e">
        <f t="shared" si="2"/>
        <v>#REF!</v>
      </c>
      <c r="AC38" s="252"/>
      <c r="AD38" s="252"/>
      <c r="AE38" s="252"/>
      <c r="AF38" s="251">
        <f t="shared" si="0"/>
        <v>1.25</v>
      </c>
      <c r="AG38" s="251"/>
      <c r="AH38" s="251"/>
      <c r="AI38" s="251" t="e">
        <f t="shared" si="1"/>
        <v>#REF!</v>
      </c>
      <c r="AJ38" s="251"/>
      <c r="AK38" s="251"/>
      <c r="AL38" s="251"/>
      <c r="AM38" s="251"/>
      <c r="AN38" s="251"/>
      <c r="AO38" s="102"/>
      <c r="AP38" s="97"/>
    </row>
    <row r="39" spans="1:40" ht="27" customHeight="1">
      <c r="A39" s="13"/>
      <c r="B39" s="116" t="s">
        <v>251</v>
      </c>
      <c r="C39" s="361">
        <v>72911</v>
      </c>
      <c r="D39" s="361">
        <v>72911</v>
      </c>
      <c r="E39" s="247" t="s">
        <v>105</v>
      </c>
      <c r="F39" s="247"/>
      <c r="G39" s="270" t="s">
        <v>108</v>
      </c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47" t="s">
        <v>146</v>
      </c>
      <c r="U39" s="247" t="s">
        <v>146</v>
      </c>
      <c r="V39" s="254" t="e">
        <f>'MEMORIA DE CÁLCULO'!#REF!</f>
        <v>#REF!</v>
      </c>
      <c r="W39" s="254"/>
      <c r="X39" s="254"/>
      <c r="Y39" s="261">
        <v>8.47</v>
      </c>
      <c r="Z39" s="261">
        <v>8.79</v>
      </c>
      <c r="AA39" s="261">
        <v>8.79</v>
      </c>
      <c r="AB39" s="252" t="e">
        <f t="shared" si="2"/>
        <v>#REF!</v>
      </c>
      <c r="AC39" s="252"/>
      <c r="AD39" s="252"/>
      <c r="AE39" s="252"/>
      <c r="AF39" s="251">
        <f t="shared" si="0"/>
        <v>10.93</v>
      </c>
      <c r="AG39" s="251"/>
      <c r="AH39" s="251"/>
      <c r="AI39" s="251" t="e">
        <f t="shared" si="1"/>
        <v>#REF!</v>
      </c>
      <c r="AJ39" s="251"/>
      <c r="AK39" s="251"/>
      <c r="AL39" s="251"/>
      <c r="AM39" s="251"/>
      <c r="AN39" s="251"/>
    </row>
    <row r="40" spans="1:40" ht="12" customHeight="1">
      <c r="A40" s="13"/>
      <c r="B40" s="116"/>
      <c r="C40" s="266" t="s">
        <v>213</v>
      </c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8"/>
      <c r="AI40" s="263" t="e">
        <f>SUM(AI36:AN39)</f>
        <v>#REF!</v>
      </c>
      <c r="AJ40" s="264"/>
      <c r="AK40" s="264"/>
      <c r="AL40" s="264"/>
      <c r="AM40" s="264"/>
      <c r="AN40" s="265"/>
    </row>
    <row r="41" spans="1:43" ht="17.25" customHeight="1">
      <c r="A41" s="13"/>
      <c r="B41" s="115">
        <v>3</v>
      </c>
      <c r="C41" s="362"/>
      <c r="D41" s="363"/>
      <c r="E41" s="363"/>
      <c r="F41" s="364"/>
      <c r="G41" s="376" t="s">
        <v>226</v>
      </c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>
        <f t="shared" si="2"/>
      </c>
      <c r="AC41" s="377"/>
      <c r="AD41" s="377"/>
      <c r="AE41" s="377"/>
      <c r="AF41" s="377">
        <f t="shared" si="0"/>
      </c>
      <c r="AG41" s="377"/>
      <c r="AH41" s="377"/>
      <c r="AI41" s="377">
        <f t="shared" si="1"/>
      </c>
      <c r="AJ41" s="377"/>
      <c r="AK41" s="377"/>
      <c r="AL41" s="377"/>
      <c r="AM41" s="377"/>
      <c r="AN41" s="378"/>
      <c r="AP41" s="95"/>
      <c r="AQ41" s="94"/>
    </row>
    <row r="42" spans="1:40" ht="27" customHeight="1">
      <c r="A42" s="13"/>
      <c r="B42" s="116" t="s">
        <v>252</v>
      </c>
      <c r="C42" s="361">
        <v>72945</v>
      </c>
      <c r="D42" s="361">
        <v>72945</v>
      </c>
      <c r="E42" s="247" t="s">
        <v>105</v>
      </c>
      <c r="F42" s="247"/>
      <c r="G42" s="270" t="s">
        <v>111</v>
      </c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47" t="s">
        <v>145</v>
      </c>
      <c r="U42" s="247" t="s">
        <v>145</v>
      </c>
      <c r="V42" s="254" t="e">
        <f>'MEMORIA DE CÁLCULO'!#REF!</f>
        <v>#REF!</v>
      </c>
      <c r="W42" s="254"/>
      <c r="X42" s="254"/>
      <c r="Y42" s="261">
        <v>4.17</v>
      </c>
      <c r="Z42" s="261">
        <v>4.9</v>
      </c>
      <c r="AA42" s="261">
        <v>4.9</v>
      </c>
      <c r="AB42" s="252" t="e">
        <f t="shared" si="2"/>
        <v>#REF!</v>
      </c>
      <c r="AC42" s="252"/>
      <c r="AD42" s="252"/>
      <c r="AE42" s="252"/>
      <c r="AF42" s="251">
        <f t="shared" si="0"/>
        <v>5.38</v>
      </c>
      <c r="AG42" s="251"/>
      <c r="AH42" s="251"/>
      <c r="AI42" s="251" t="e">
        <f t="shared" si="1"/>
        <v>#REF!</v>
      </c>
      <c r="AJ42" s="251"/>
      <c r="AK42" s="251"/>
      <c r="AL42" s="251"/>
      <c r="AM42" s="251"/>
      <c r="AN42" s="251"/>
    </row>
    <row r="43" spans="1:40" ht="52.5" customHeight="1">
      <c r="A43" s="13"/>
      <c r="B43" s="116" t="s">
        <v>253</v>
      </c>
      <c r="C43" s="361">
        <v>93176</v>
      </c>
      <c r="D43" s="361">
        <v>93176</v>
      </c>
      <c r="E43" s="247" t="s">
        <v>105</v>
      </c>
      <c r="F43" s="247"/>
      <c r="G43" s="270" t="s">
        <v>112</v>
      </c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47" t="s">
        <v>148</v>
      </c>
      <c r="U43" s="247" t="s">
        <v>148</v>
      </c>
      <c r="V43" s="254" t="e">
        <f>'MEMORIA DE CÁLCULO'!#REF!</f>
        <v>#REF!</v>
      </c>
      <c r="W43" s="254"/>
      <c r="X43" s="254"/>
      <c r="Y43" s="261">
        <v>0.38</v>
      </c>
      <c r="Z43" s="261">
        <v>0.39</v>
      </c>
      <c r="AA43" s="261">
        <v>0.39</v>
      </c>
      <c r="AB43" s="252" t="e">
        <f t="shared" si="2"/>
        <v>#REF!</v>
      </c>
      <c r="AC43" s="252"/>
      <c r="AD43" s="252"/>
      <c r="AE43" s="252"/>
      <c r="AF43" s="251">
        <f t="shared" si="0"/>
        <v>0.49</v>
      </c>
      <c r="AG43" s="251"/>
      <c r="AH43" s="251"/>
      <c r="AI43" s="251" t="e">
        <f t="shared" si="1"/>
        <v>#REF!</v>
      </c>
      <c r="AJ43" s="251"/>
      <c r="AK43" s="251"/>
      <c r="AL43" s="251"/>
      <c r="AM43" s="251"/>
      <c r="AN43" s="251"/>
    </row>
    <row r="44" spans="1:40" ht="30.75" customHeight="1">
      <c r="A44" s="13"/>
      <c r="B44" s="116" t="s">
        <v>254</v>
      </c>
      <c r="C44" s="361">
        <v>72943</v>
      </c>
      <c r="D44" s="361">
        <v>72943</v>
      </c>
      <c r="E44" s="247" t="s">
        <v>105</v>
      </c>
      <c r="F44" s="247"/>
      <c r="G44" s="270" t="s">
        <v>113</v>
      </c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47" t="s">
        <v>145</v>
      </c>
      <c r="U44" s="247" t="s">
        <v>145</v>
      </c>
      <c r="V44" s="254" t="e">
        <f>'MEMORIA DE CÁLCULO'!#REF!</f>
        <v>#REF!</v>
      </c>
      <c r="W44" s="254"/>
      <c r="X44" s="254"/>
      <c r="Y44" s="261">
        <v>1.21</v>
      </c>
      <c r="Z44" s="261">
        <v>1.28</v>
      </c>
      <c r="AA44" s="261">
        <v>1.28</v>
      </c>
      <c r="AB44" s="252" t="e">
        <f t="shared" si="2"/>
        <v>#REF!</v>
      </c>
      <c r="AC44" s="252"/>
      <c r="AD44" s="252"/>
      <c r="AE44" s="252"/>
      <c r="AF44" s="251">
        <f t="shared" si="0"/>
        <v>1.56</v>
      </c>
      <c r="AG44" s="251"/>
      <c r="AH44" s="251"/>
      <c r="AI44" s="251" t="e">
        <f t="shared" si="1"/>
        <v>#REF!</v>
      </c>
      <c r="AJ44" s="251"/>
      <c r="AK44" s="251"/>
      <c r="AL44" s="251"/>
      <c r="AM44" s="251"/>
      <c r="AN44" s="251"/>
    </row>
    <row r="45" spans="1:40" ht="60" customHeight="1">
      <c r="A45" s="13"/>
      <c r="B45" s="116" t="s">
        <v>255</v>
      </c>
      <c r="C45" s="361">
        <v>93176</v>
      </c>
      <c r="D45" s="361">
        <v>93176</v>
      </c>
      <c r="E45" s="247" t="s">
        <v>105</v>
      </c>
      <c r="F45" s="247"/>
      <c r="G45" s="270" t="s">
        <v>114</v>
      </c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47" t="s">
        <v>148</v>
      </c>
      <c r="U45" s="247" t="s">
        <v>148</v>
      </c>
      <c r="V45" s="254" t="e">
        <f>'MEMORIA DE CÁLCULO'!#REF!</f>
        <v>#REF!</v>
      </c>
      <c r="W45" s="254"/>
      <c r="X45" s="254"/>
      <c r="Y45" s="261">
        <v>0.38</v>
      </c>
      <c r="Z45" s="261">
        <v>0.39</v>
      </c>
      <c r="AA45" s="261">
        <v>0.39</v>
      </c>
      <c r="AB45" s="252" t="e">
        <f t="shared" si="2"/>
        <v>#REF!</v>
      </c>
      <c r="AC45" s="252"/>
      <c r="AD45" s="252"/>
      <c r="AE45" s="252"/>
      <c r="AF45" s="251">
        <f t="shared" si="0"/>
        <v>0.49</v>
      </c>
      <c r="AG45" s="251"/>
      <c r="AH45" s="251"/>
      <c r="AI45" s="251" t="e">
        <f t="shared" si="1"/>
        <v>#REF!</v>
      </c>
      <c r="AJ45" s="251"/>
      <c r="AK45" s="251"/>
      <c r="AL45" s="251"/>
      <c r="AM45" s="251"/>
      <c r="AN45" s="251"/>
    </row>
    <row r="46" spans="1:40" ht="43.5" customHeight="1">
      <c r="A46" s="13"/>
      <c r="B46" s="116" t="s">
        <v>256</v>
      </c>
      <c r="C46" s="361" t="s">
        <v>239</v>
      </c>
      <c r="D46" s="361">
        <v>72964</v>
      </c>
      <c r="E46" s="247" t="s">
        <v>105</v>
      </c>
      <c r="F46" s="247"/>
      <c r="G46" s="270" t="s">
        <v>240</v>
      </c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47" t="s">
        <v>153</v>
      </c>
      <c r="U46" s="247" t="s">
        <v>149</v>
      </c>
      <c r="V46" s="254" t="e">
        <f>'MEMORIA DE CÁLCULO'!#REF!</f>
        <v>#REF!</v>
      </c>
      <c r="W46" s="254"/>
      <c r="X46" s="254"/>
      <c r="Y46" s="261">
        <v>322.21</v>
      </c>
      <c r="Z46" s="261">
        <v>164.48</v>
      </c>
      <c r="AA46" s="261">
        <v>164.48</v>
      </c>
      <c r="AB46" s="252" t="e">
        <f t="shared" si="2"/>
        <v>#REF!</v>
      </c>
      <c r="AC46" s="252"/>
      <c r="AD46" s="252"/>
      <c r="AE46" s="252"/>
      <c r="AF46" s="251">
        <f t="shared" si="0"/>
        <v>415.78</v>
      </c>
      <c r="AG46" s="251"/>
      <c r="AH46" s="251"/>
      <c r="AI46" s="251" t="e">
        <f t="shared" si="1"/>
        <v>#REF!</v>
      </c>
      <c r="AJ46" s="251"/>
      <c r="AK46" s="251"/>
      <c r="AL46" s="251"/>
      <c r="AM46" s="251"/>
      <c r="AN46" s="251"/>
    </row>
    <row r="47" spans="1:40" ht="35.25" customHeight="1">
      <c r="A47" s="13"/>
      <c r="B47" s="116" t="s">
        <v>257</v>
      </c>
      <c r="C47" s="361">
        <v>95303</v>
      </c>
      <c r="D47" s="361">
        <v>95303</v>
      </c>
      <c r="E47" s="247" t="s">
        <v>105</v>
      </c>
      <c r="F47" s="247"/>
      <c r="G47" s="270" t="s">
        <v>115</v>
      </c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47" t="s">
        <v>150</v>
      </c>
      <c r="U47" s="247" t="s">
        <v>150</v>
      </c>
      <c r="V47" s="254" t="e">
        <f>'MEMORIA DE CÁLCULO'!#REF!</f>
        <v>#REF!</v>
      </c>
      <c r="W47" s="254"/>
      <c r="X47" s="254"/>
      <c r="Y47" s="261">
        <v>0.8</v>
      </c>
      <c r="Z47" s="261">
        <v>0.81</v>
      </c>
      <c r="AA47" s="261">
        <v>0.81</v>
      </c>
      <c r="AB47" s="252" t="e">
        <f t="shared" si="2"/>
        <v>#REF!</v>
      </c>
      <c r="AC47" s="252"/>
      <c r="AD47" s="252"/>
      <c r="AE47" s="252"/>
      <c r="AF47" s="251">
        <f t="shared" si="0"/>
        <v>1.03</v>
      </c>
      <c r="AG47" s="251"/>
      <c r="AH47" s="251"/>
      <c r="AI47" s="251" t="e">
        <f t="shared" si="1"/>
        <v>#REF!</v>
      </c>
      <c r="AJ47" s="251"/>
      <c r="AK47" s="251"/>
      <c r="AL47" s="251"/>
      <c r="AM47" s="251"/>
      <c r="AN47" s="251"/>
    </row>
    <row r="48" spans="1:40" ht="60.75" customHeight="1">
      <c r="A48" s="13"/>
      <c r="B48" s="116" t="s">
        <v>258</v>
      </c>
      <c r="C48" s="361">
        <v>93176</v>
      </c>
      <c r="D48" s="361">
        <v>93176</v>
      </c>
      <c r="E48" s="247" t="s">
        <v>105</v>
      </c>
      <c r="F48" s="247"/>
      <c r="G48" s="270" t="s">
        <v>116</v>
      </c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47" t="s">
        <v>148</v>
      </c>
      <c r="U48" s="247" t="s">
        <v>148</v>
      </c>
      <c r="V48" s="254" t="e">
        <f>'MEMORIA DE CÁLCULO'!#REF!</f>
        <v>#REF!</v>
      </c>
      <c r="W48" s="254"/>
      <c r="X48" s="254"/>
      <c r="Y48" s="261">
        <v>0.38</v>
      </c>
      <c r="Z48" s="261">
        <v>0.39</v>
      </c>
      <c r="AA48" s="261">
        <v>0.39</v>
      </c>
      <c r="AB48" s="252" t="e">
        <f t="shared" si="2"/>
        <v>#REF!</v>
      </c>
      <c r="AC48" s="252"/>
      <c r="AD48" s="252"/>
      <c r="AE48" s="252"/>
      <c r="AF48" s="251">
        <f t="shared" si="0"/>
        <v>0.49</v>
      </c>
      <c r="AG48" s="251"/>
      <c r="AH48" s="251"/>
      <c r="AI48" s="251" t="e">
        <f t="shared" si="1"/>
        <v>#REF!</v>
      </c>
      <c r="AJ48" s="251"/>
      <c r="AK48" s="251"/>
      <c r="AL48" s="251"/>
      <c r="AM48" s="251"/>
      <c r="AN48" s="251"/>
    </row>
    <row r="49" spans="1:40" ht="33.75" customHeight="1">
      <c r="A49" s="13"/>
      <c r="B49" s="116" t="s">
        <v>259</v>
      </c>
      <c r="C49" s="361">
        <v>95302</v>
      </c>
      <c r="D49" s="361">
        <v>95302</v>
      </c>
      <c r="E49" s="247" t="s">
        <v>105</v>
      </c>
      <c r="F49" s="247"/>
      <c r="G49" s="270" t="s">
        <v>117</v>
      </c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47" t="s">
        <v>147</v>
      </c>
      <c r="U49" s="247" t="s">
        <v>147</v>
      </c>
      <c r="V49" s="254" t="e">
        <f>'MEMORIA DE CÁLCULO'!#REF!</f>
        <v>#REF!</v>
      </c>
      <c r="W49" s="254"/>
      <c r="X49" s="254"/>
      <c r="Y49" s="261">
        <v>1.16</v>
      </c>
      <c r="Z49" s="261">
        <v>1.18</v>
      </c>
      <c r="AA49" s="261">
        <v>1.18</v>
      </c>
      <c r="AB49" s="252" t="e">
        <f t="shared" si="2"/>
        <v>#REF!</v>
      </c>
      <c r="AC49" s="252"/>
      <c r="AD49" s="252"/>
      <c r="AE49" s="252"/>
      <c r="AF49" s="251">
        <f t="shared" si="0"/>
        <v>1.5</v>
      </c>
      <c r="AG49" s="251"/>
      <c r="AH49" s="251"/>
      <c r="AI49" s="251" t="e">
        <f t="shared" si="1"/>
        <v>#REF!</v>
      </c>
      <c r="AJ49" s="251"/>
      <c r="AK49" s="251"/>
      <c r="AL49" s="251"/>
      <c r="AM49" s="251"/>
      <c r="AN49" s="251"/>
    </row>
    <row r="50" spans="1:40" ht="28.5" customHeight="1">
      <c r="A50" s="13"/>
      <c r="B50" s="116" t="s">
        <v>260</v>
      </c>
      <c r="C50" s="361">
        <v>83356</v>
      </c>
      <c r="D50" s="361">
        <v>83356</v>
      </c>
      <c r="E50" s="247" t="s">
        <v>105</v>
      </c>
      <c r="F50" s="247"/>
      <c r="G50" s="270" t="s">
        <v>118</v>
      </c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47" t="s">
        <v>147</v>
      </c>
      <c r="U50" s="247" t="s">
        <v>147</v>
      </c>
      <c r="V50" s="254" t="e">
        <f>'MEMORIA DE CÁLCULO'!#REF!</f>
        <v>#REF!</v>
      </c>
      <c r="W50" s="254"/>
      <c r="X50" s="254"/>
      <c r="Y50" s="261">
        <v>0.63</v>
      </c>
      <c r="Z50" s="261">
        <v>0.63</v>
      </c>
      <c r="AA50" s="261">
        <v>0.63</v>
      </c>
      <c r="AB50" s="252" t="e">
        <f t="shared" si="2"/>
        <v>#REF!</v>
      </c>
      <c r="AC50" s="252"/>
      <c r="AD50" s="252"/>
      <c r="AE50" s="252"/>
      <c r="AF50" s="251">
        <f t="shared" si="0"/>
        <v>0.81</v>
      </c>
      <c r="AG50" s="251"/>
      <c r="AH50" s="251"/>
      <c r="AI50" s="251" t="e">
        <f t="shared" si="1"/>
        <v>#REF!</v>
      </c>
      <c r="AJ50" s="251"/>
      <c r="AK50" s="251"/>
      <c r="AL50" s="251"/>
      <c r="AM50" s="251"/>
      <c r="AN50" s="251"/>
    </row>
    <row r="51" spans="1:40" ht="12" customHeight="1">
      <c r="A51" s="13"/>
      <c r="B51" s="116"/>
      <c r="C51" s="266" t="s">
        <v>213</v>
      </c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8"/>
      <c r="AI51" s="263" t="e">
        <f>SUM(AI42:AN50)</f>
        <v>#REF!</v>
      </c>
      <c r="AJ51" s="264"/>
      <c r="AK51" s="264"/>
      <c r="AL51" s="264"/>
      <c r="AM51" s="264"/>
      <c r="AN51" s="265"/>
    </row>
    <row r="52" spans="1:43" ht="17.25" customHeight="1">
      <c r="A52" s="13"/>
      <c r="B52" s="115">
        <v>4</v>
      </c>
      <c r="C52" s="362"/>
      <c r="D52" s="363"/>
      <c r="E52" s="363"/>
      <c r="F52" s="364"/>
      <c r="G52" s="376" t="s">
        <v>119</v>
      </c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>
        <f t="shared" si="2"/>
      </c>
      <c r="AC52" s="377"/>
      <c r="AD52" s="377"/>
      <c r="AE52" s="377"/>
      <c r="AF52" s="377">
        <f t="shared" si="0"/>
      </c>
      <c r="AG52" s="377"/>
      <c r="AH52" s="377"/>
      <c r="AI52" s="377">
        <f t="shared" si="1"/>
      </c>
      <c r="AJ52" s="377"/>
      <c r="AK52" s="377"/>
      <c r="AL52" s="377"/>
      <c r="AM52" s="377"/>
      <c r="AN52" s="378"/>
      <c r="AP52" s="95"/>
      <c r="AQ52" s="94"/>
    </row>
    <row r="53" spans="1:40" ht="47.25" customHeight="1">
      <c r="A53" s="13"/>
      <c r="B53" s="116" t="s">
        <v>261</v>
      </c>
      <c r="C53" s="247">
        <v>94269</v>
      </c>
      <c r="D53" s="247"/>
      <c r="E53" s="247" t="s">
        <v>105</v>
      </c>
      <c r="F53" s="247"/>
      <c r="G53" s="270" t="s">
        <v>120</v>
      </c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69" t="s">
        <v>151</v>
      </c>
      <c r="U53" s="269"/>
      <c r="V53" s="254" t="e">
        <f>'MEMORIA DE CÁLCULO'!#REF!</f>
        <v>#REF!</v>
      </c>
      <c r="W53" s="254"/>
      <c r="X53" s="254"/>
      <c r="Y53" s="261">
        <v>38.11</v>
      </c>
      <c r="Z53" s="261"/>
      <c r="AA53" s="261"/>
      <c r="AB53" s="252" t="e">
        <f t="shared" si="2"/>
        <v>#REF!</v>
      </c>
      <c r="AC53" s="252"/>
      <c r="AD53" s="252"/>
      <c r="AE53" s="252"/>
      <c r="AF53" s="251">
        <f t="shared" si="0"/>
        <v>49.18</v>
      </c>
      <c r="AG53" s="251"/>
      <c r="AH53" s="251"/>
      <c r="AI53" s="251" t="e">
        <f t="shared" si="1"/>
        <v>#REF!</v>
      </c>
      <c r="AJ53" s="251"/>
      <c r="AK53" s="251"/>
      <c r="AL53" s="251"/>
      <c r="AM53" s="251"/>
      <c r="AN53" s="251"/>
    </row>
    <row r="54" spans="1:40" ht="12" customHeight="1">
      <c r="A54" s="13"/>
      <c r="B54" s="116"/>
      <c r="C54" s="266" t="s">
        <v>213</v>
      </c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8"/>
      <c r="AI54" s="263" t="e">
        <f>SUM(AI53)</f>
        <v>#REF!</v>
      </c>
      <c r="AJ54" s="264"/>
      <c r="AK54" s="264"/>
      <c r="AL54" s="264"/>
      <c r="AM54" s="264"/>
      <c r="AN54" s="265"/>
    </row>
    <row r="55" spans="1:43" ht="17.25" customHeight="1">
      <c r="A55" s="13"/>
      <c r="B55" s="115">
        <v>5</v>
      </c>
      <c r="C55" s="245"/>
      <c r="D55" s="381"/>
      <c r="E55" s="381"/>
      <c r="F55" s="246"/>
      <c r="G55" s="376" t="s">
        <v>121</v>
      </c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>
        <f t="shared" si="2"/>
      </c>
      <c r="AC55" s="377"/>
      <c r="AD55" s="377"/>
      <c r="AE55" s="377"/>
      <c r="AF55" s="377">
        <f t="shared" si="0"/>
      </c>
      <c r="AG55" s="377"/>
      <c r="AH55" s="377"/>
      <c r="AI55" s="377">
        <f t="shared" si="1"/>
      </c>
      <c r="AJ55" s="377"/>
      <c r="AK55" s="377"/>
      <c r="AL55" s="377"/>
      <c r="AM55" s="377"/>
      <c r="AN55" s="378"/>
      <c r="AP55" s="95"/>
      <c r="AQ55" s="94"/>
    </row>
    <row r="56" spans="1:40" ht="22.5" customHeight="1">
      <c r="A56" s="13"/>
      <c r="B56" s="116" t="s">
        <v>262</v>
      </c>
      <c r="C56" s="245"/>
      <c r="D56" s="246"/>
      <c r="E56" s="245" t="s">
        <v>103</v>
      </c>
      <c r="F56" s="246"/>
      <c r="G56" s="270" t="s">
        <v>122</v>
      </c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69" t="s">
        <v>151</v>
      </c>
      <c r="U56" s="269"/>
      <c r="V56" s="254" t="e">
        <f>'MEMORIA DE CÁLCULO'!#REF!</f>
        <v>#REF!</v>
      </c>
      <c r="W56" s="254"/>
      <c r="X56" s="254"/>
      <c r="Y56" s="261">
        <v>32.92726633315912</v>
      </c>
      <c r="Z56" s="261"/>
      <c r="AA56" s="261"/>
      <c r="AB56" s="252" t="e">
        <f t="shared" si="2"/>
        <v>#REF!</v>
      </c>
      <c r="AC56" s="252"/>
      <c r="AD56" s="252"/>
      <c r="AE56" s="252"/>
      <c r="AF56" s="251">
        <f t="shared" si="0"/>
        <v>42.49</v>
      </c>
      <c r="AG56" s="251"/>
      <c r="AH56" s="251"/>
      <c r="AI56" s="251" t="e">
        <f t="shared" si="1"/>
        <v>#REF!</v>
      </c>
      <c r="AJ56" s="251"/>
      <c r="AK56" s="251"/>
      <c r="AL56" s="251"/>
      <c r="AM56" s="251"/>
      <c r="AN56" s="251"/>
    </row>
    <row r="57" spans="1:40" ht="12" customHeight="1">
      <c r="A57" s="13"/>
      <c r="B57" s="116"/>
      <c r="C57" s="266" t="s">
        <v>213</v>
      </c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8"/>
      <c r="AI57" s="263" t="e">
        <f>SUM(AI56)</f>
        <v>#REF!</v>
      </c>
      <c r="AJ57" s="264"/>
      <c r="AK57" s="264"/>
      <c r="AL57" s="264"/>
      <c r="AM57" s="264"/>
      <c r="AN57" s="265"/>
    </row>
    <row r="58" spans="1:43" ht="17.25" customHeight="1">
      <c r="A58" s="13"/>
      <c r="B58" s="115">
        <v>6</v>
      </c>
      <c r="C58" s="245"/>
      <c r="D58" s="381"/>
      <c r="E58" s="381"/>
      <c r="F58" s="246"/>
      <c r="G58" s="376" t="s">
        <v>123</v>
      </c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>
        <f t="shared" si="2"/>
      </c>
      <c r="AC58" s="377"/>
      <c r="AD58" s="377"/>
      <c r="AE58" s="377"/>
      <c r="AF58" s="377">
        <f t="shared" si="0"/>
      </c>
      <c r="AG58" s="377"/>
      <c r="AH58" s="377"/>
      <c r="AI58" s="377">
        <f t="shared" si="1"/>
      </c>
      <c r="AJ58" s="377"/>
      <c r="AK58" s="377"/>
      <c r="AL58" s="377"/>
      <c r="AM58" s="377"/>
      <c r="AN58" s="378"/>
      <c r="AP58" s="95"/>
      <c r="AQ58" s="94"/>
    </row>
    <row r="59" spans="1:48" s="118" customFormat="1" ht="34.5" customHeight="1">
      <c r="A59" s="117"/>
      <c r="B59" s="116" t="s">
        <v>264</v>
      </c>
      <c r="C59" s="245">
        <v>94992</v>
      </c>
      <c r="D59" s="246">
        <v>94992</v>
      </c>
      <c r="E59" s="245" t="s">
        <v>105</v>
      </c>
      <c r="F59" s="246"/>
      <c r="G59" s="270" t="s">
        <v>124</v>
      </c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47" t="s">
        <v>145</v>
      </c>
      <c r="U59" s="247"/>
      <c r="V59" s="254" t="e">
        <f>'MEMORIA DE CÁLCULO'!#REF!</f>
        <v>#REF!</v>
      </c>
      <c r="W59" s="254"/>
      <c r="X59" s="254"/>
      <c r="Y59" s="261">
        <v>48.14</v>
      </c>
      <c r="Z59" s="261">
        <v>50.25</v>
      </c>
      <c r="AA59" s="261">
        <v>50.25</v>
      </c>
      <c r="AB59" s="252" t="e">
        <f t="shared" si="2"/>
        <v>#REF!</v>
      </c>
      <c r="AC59" s="252"/>
      <c r="AD59" s="252"/>
      <c r="AE59" s="252"/>
      <c r="AF59" s="251">
        <f t="shared" si="0"/>
        <v>62.12</v>
      </c>
      <c r="AG59" s="251"/>
      <c r="AH59" s="251"/>
      <c r="AI59" s="251" t="e">
        <f t="shared" si="1"/>
        <v>#REF!</v>
      </c>
      <c r="AJ59" s="251"/>
      <c r="AK59" s="251"/>
      <c r="AL59" s="251"/>
      <c r="AM59" s="251"/>
      <c r="AN59" s="251"/>
      <c r="AV59" s="119"/>
    </row>
    <row r="60" spans="1:48" s="118" customFormat="1" ht="34.5" customHeight="1">
      <c r="A60" s="117"/>
      <c r="B60" s="116" t="s">
        <v>265</v>
      </c>
      <c r="C60" s="245"/>
      <c r="D60" s="246" t="s">
        <v>103</v>
      </c>
      <c r="E60" s="245" t="s">
        <v>103</v>
      </c>
      <c r="F60" s="246" t="s">
        <v>103</v>
      </c>
      <c r="G60" s="270" t="s">
        <v>125</v>
      </c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47" t="s">
        <v>145</v>
      </c>
      <c r="U60" s="247"/>
      <c r="V60" s="254">
        <f>86.1+36.9</f>
        <v>123</v>
      </c>
      <c r="W60" s="254">
        <v>13</v>
      </c>
      <c r="X60" s="254">
        <v>13</v>
      </c>
      <c r="Y60" s="261">
        <f>CPU!I138</f>
        <v>70.511</v>
      </c>
      <c r="Z60" s="261"/>
      <c r="AA60" s="261"/>
      <c r="AB60" s="262">
        <f>IF(T60="","",ROUND(V60*Y60,2))</f>
        <v>8672.85</v>
      </c>
      <c r="AC60" s="262"/>
      <c r="AD60" s="262"/>
      <c r="AE60" s="262"/>
      <c r="AF60" s="253">
        <f>IF(T60="","",ROUND(Y60*(1+$AJ$18),2))</f>
        <v>90.99</v>
      </c>
      <c r="AG60" s="253"/>
      <c r="AH60" s="253"/>
      <c r="AI60" s="253">
        <f>IF(T60="","",ROUND(V60*AF60,2))</f>
        <v>11191.77</v>
      </c>
      <c r="AJ60" s="253"/>
      <c r="AK60" s="253"/>
      <c r="AL60" s="253"/>
      <c r="AM60" s="253"/>
      <c r="AN60" s="253"/>
      <c r="AV60" s="119"/>
    </row>
    <row r="61" spans="1:48" s="118" customFormat="1" ht="51" customHeight="1">
      <c r="A61" s="117"/>
      <c r="B61" s="116" t="s">
        <v>266</v>
      </c>
      <c r="C61" s="245"/>
      <c r="D61" s="246" t="s">
        <v>103</v>
      </c>
      <c r="E61" s="245" t="s">
        <v>103</v>
      </c>
      <c r="F61" s="246" t="s">
        <v>103</v>
      </c>
      <c r="G61" s="270" t="s">
        <v>276</v>
      </c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47" t="s">
        <v>145</v>
      </c>
      <c r="U61" s="247" t="s">
        <v>145</v>
      </c>
      <c r="V61" s="254">
        <f>875.75*0.25*2</f>
        <v>437.875</v>
      </c>
      <c r="W61" s="254">
        <v>185.33</v>
      </c>
      <c r="X61" s="254">
        <v>185.33</v>
      </c>
      <c r="Y61" s="261">
        <f>CPU!I82</f>
        <v>60.074076</v>
      </c>
      <c r="Z61" s="261"/>
      <c r="AA61" s="261"/>
      <c r="AB61" s="262">
        <f>IF(T61="","",ROUND(V61*Y61,2))</f>
        <v>26304.94</v>
      </c>
      <c r="AC61" s="262"/>
      <c r="AD61" s="262"/>
      <c r="AE61" s="262"/>
      <c r="AF61" s="253">
        <f>IF(T61="","",ROUND(Y61*(1+$AJ$18),2))</f>
        <v>77.52</v>
      </c>
      <c r="AG61" s="253"/>
      <c r="AH61" s="253"/>
      <c r="AI61" s="253">
        <f>IF(T61="","",ROUND(V61*AF61,2))</f>
        <v>33944.07</v>
      </c>
      <c r="AJ61" s="253"/>
      <c r="AK61" s="253"/>
      <c r="AL61" s="253"/>
      <c r="AM61" s="253"/>
      <c r="AN61" s="253"/>
      <c r="AV61" s="119"/>
    </row>
    <row r="62" spans="1:48" s="121" customFormat="1" ht="50.25" customHeight="1">
      <c r="A62" s="120"/>
      <c r="B62" s="116" t="s">
        <v>267</v>
      </c>
      <c r="C62" s="245"/>
      <c r="D62" s="246"/>
      <c r="E62" s="245" t="s">
        <v>103</v>
      </c>
      <c r="F62" s="246" t="s">
        <v>103</v>
      </c>
      <c r="G62" s="270" t="s">
        <v>277</v>
      </c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47" t="s">
        <v>145</v>
      </c>
      <c r="U62" s="247" t="s">
        <v>145</v>
      </c>
      <c r="V62" s="254">
        <f>V61*0.2</f>
        <v>87.575</v>
      </c>
      <c r="W62" s="254">
        <v>16</v>
      </c>
      <c r="X62" s="254">
        <v>16</v>
      </c>
      <c r="Y62" s="261">
        <f>CPU!I110</f>
        <v>73.77407600000001</v>
      </c>
      <c r="Z62" s="261"/>
      <c r="AA62" s="261"/>
      <c r="AB62" s="262">
        <f>IF(T62="","",ROUND(V62*Y62,2))</f>
        <v>6460.76</v>
      </c>
      <c r="AC62" s="262"/>
      <c r="AD62" s="262"/>
      <c r="AE62" s="262"/>
      <c r="AF62" s="253">
        <f>IF(T62="","",ROUND(Y62*(1+$AJ$18),2))</f>
        <v>95.2</v>
      </c>
      <c r="AG62" s="253"/>
      <c r="AH62" s="253"/>
      <c r="AI62" s="253">
        <f>IF(T62="","",ROUND(V62*AF62,2))</f>
        <v>8337.14</v>
      </c>
      <c r="AJ62" s="253"/>
      <c r="AK62" s="253"/>
      <c r="AL62" s="253"/>
      <c r="AM62" s="253"/>
      <c r="AN62" s="253"/>
      <c r="AV62" s="122"/>
    </row>
    <row r="63" spans="1:40" ht="12" customHeight="1">
      <c r="A63" s="13"/>
      <c r="B63" s="116"/>
      <c r="C63" s="266" t="s">
        <v>213</v>
      </c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8"/>
      <c r="AI63" s="263" t="e">
        <f>SUM(AI59:AN62)</f>
        <v>#REF!</v>
      </c>
      <c r="AJ63" s="264"/>
      <c r="AK63" s="264"/>
      <c r="AL63" s="264"/>
      <c r="AM63" s="264"/>
      <c r="AN63" s="265"/>
    </row>
    <row r="64" spans="1:43" ht="17.25" customHeight="1">
      <c r="A64" s="13"/>
      <c r="B64" s="115">
        <v>7</v>
      </c>
      <c r="C64" s="245"/>
      <c r="D64" s="381"/>
      <c r="E64" s="381"/>
      <c r="F64" s="246"/>
      <c r="G64" s="376" t="s">
        <v>128</v>
      </c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  <c r="AB64" s="377">
        <f>IF(T64="","",ROUND(V64*Y64,2))</f>
      </c>
      <c r="AC64" s="377"/>
      <c r="AD64" s="377"/>
      <c r="AE64" s="377"/>
      <c r="AF64" s="377">
        <f>IF(T64="","",ROUND(Y64*(1+$AJ$18),2))</f>
      </c>
      <c r="AG64" s="377"/>
      <c r="AH64" s="377"/>
      <c r="AI64" s="377">
        <f>IF(T64="","",ROUND(V64*AF64,2))</f>
      </c>
      <c r="AJ64" s="377"/>
      <c r="AK64" s="377"/>
      <c r="AL64" s="377"/>
      <c r="AM64" s="377"/>
      <c r="AN64" s="378"/>
      <c r="AP64" s="95"/>
      <c r="AQ64" s="94"/>
    </row>
    <row r="65" spans="1:48" s="118" customFormat="1" ht="25.5" customHeight="1">
      <c r="A65" s="117"/>
      <c r="B65" s="116" t="s">
        <v>263</v>
      </c>
      <c r="C65" s="245">
        <v>72947</v>
      </c>
      <c r="D65" s="246">
        <v>84665</v>
      </c>
      <c r="E65" s="245" t="s">
        <v>105</v>
      </c>
      <c r="F65" s="246"/>
      <c r="G65" s="270" t="s">
        <v>241</v>
      </c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47" t="s">
        <v>145</v>
      </c>
      <c r="U65" s="247" t="s">
        <v>145</v>
      </c>
      <c r="V65" s="253">
        <f>384.48+159.52</f>
        <v>544</v>
      </c>
      <c r="W65" s="253">
        <v>100</v>
      </c>
      <c r="X65" s="253">
        <v>100</v>
      </c>
      <c r="Y65" s="261">
        <v>20.7</v>
      </c>
      <c r="Z65" s="261">
        <v>17.38</v>
      </c>
      <c r="AA65" s="261">
        <v>17.38</v>
      </c>
      <c r="AB65" s="262">
        <v>147.74</v>
      </c>
      <c r="AC65" s="262"/>
      <c r="AD65" s="262"/>
      <c r="AE65" s="262"/>
      <c r="AF65" s="253">
        <f>IF(T65="","",ROUND(Y65*(1+$AJ$18),2))</f>
        <v>26.71</v>
      </c>
      <c r="AG65" s="253"/>
      <c r="AH65" s="253"/>
      <c r="AI65" s="253">
        <f>IF(T65="","",ROUND(V65*AF65,2))</f>
        <v>14530.24</v>
      </c>
      <c r="AJ65" s="253"/>
      <c r="AK65" s="253"/>
      <c r="AL65" s="253"/>
      <c r="AM65" s="253"/>
      <c r="AN65" s="253"/>
      <c r="AV65" s="119"/>
    </row>
    <row r="66" spans="1:48" s="118" customFormat="1" ht="34.5" customHeight="1">
      <c r="A66" s="117"/>
      <c r="B66" s="116" t="s">
        <v>268</v>
      </c>
      <c r="C66" s="245" t="s">
        <v>133</v>
      </c>
      <c r="D66" s="246" t="s">
        <v>133</v>
      </c>
      <c r="E66" s="245" t="s">
        <v>135</v>
      </c>
      <c r="F66" s="246"/>
      <c r="G66" s="270" t="s">
        <v>131</v>
      </c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47" t="s">
        <v>154</v>
      </c>
      <c r="U66" s="247" t="s">
        <v>154</v>
      </c>
      <c r="V66" s="253">
        <f>2.4+0.58+1.68+2.32</f>
        <v>6.98</v>
      </c>
      <c r="W66" s="253">
        <v>0.8</v>
      </c>
      <c r="X66" s="253">
        <v>0.8</v>
      </c>
      <c r="Y66" s="261">
        <v>227.23</v>
      </c>
      <c r="Z66" s="261">
        <v>227.23</v>
      </c>
      <c r="AA66" s="261">
        <v>227.23</v>
      </c>
      <c r="AB66" s="252">
        <f>IF(T66="","",ROUND(V66*Y66,2))</f>
        <v>1586.07</v>
      </c>
      <c r="AC66" s="252"/>
      <c r="AD66" s="252"/>
      <c r="AE66" s="252"/>
      <c r="AF66" s="251">
        <f>IF(T66="","",ROUND(Y66*(1+$AJ$18),2))</f>
        <v>293.22</v>
      </c>
      <c r="AG66" s="251"/>
      <c r="AH66" s="251"/>
      <c r="AI66" s="251">
        <f>IF(T66="","",ROUND(V66*AF66,2))</f>
        <v>2046.68</v>
      </c>
      <c r="AJ66" s="251"/>
      <c r="AK66" s="251"/>
      <c r="AL66" s="251"/>
      <c r="AM66" s="251"/>
      <c r="AN66" s="251"/>
      <c r="AV66" s="119"/>
    </row>
    <row r="67" spans="1:48" s="118" customFormat="1" ht="24" customHeight="1">
      <c r="A67" s="117"/>
      <c r="B67" s="116" t="s">
        <v>269</v>
      </c>
      <c r="C67" s="245" t="s">
        <v>134</v>
      </c>
      <c r="D67" s="246" t="s">
        <v>134</v>
      </c>
      <c r="E67" s="245" t="s">
        <v>105</v>
      </c>
      <c r="F67" s="246"/>
      <c r="G67" s="270" t="s">
        <v>132</v>
      </c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47" t="s">
        <v>152</v>
      </c>
      <c r="U67" s="247" t="s">
        <v>152</v>
      </c>
      <c r="V67" s="253">
        <v>8</v>
      </c>
      <c r="W67" s="253">
        <v>3</v>
      </c>
      <c r="X67" s="253">
        <v>3</v>
      </c>
      <c r="Y67" s="261">
        <v>84.48</v>
      </c>
      <c r="Z67" s="261">
        <v>84.98</v>
      </c>
      <c r="AA67" s="261">
        <v>84.98</v>
      </c>
      <c r="AB67" s="252">
        <f>IF(T67="","",ROUND(V67*Y67,2))</f>
        <v>675.84</v>
      </c>
      <c r="AC67" s="252"/>
      <c r="AD67" s="252"/>
      <c r="AE67" s="252"/>
      <c r="AF67" s="251">
        <f>IF(T67="","",ROUND(Y67*(1+$AJ$18),2))</f>
        <v>109.01</v>
      </c>
      <c r="AG67" s="251"/>
      <c r="AH67" s="251"/>
      <c r="AI67" s="251">
        <f>IF(T67="","",ROUND(V67*AF67,2))</f>
        <v>872.08</v>
      </c>
      <c r="AJ67" s="251"/>
      <c r="AK67" s="251"/>
      <c r="AL67" s="251"/>
      <c r="AM67" s="251"/>
      <c r="AN67" s="251"/>
      <c r="AV67" s="119"/>
    </row>
    <row r="68" spans="1:40" ht="12" customHeight="1">
      <c r="A68" s="13"/>
      <c r="B68" s="116"/>
      <c r="C68" s="266" t="s">
        <v>213</v>
      </c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8"/>
      <c r="AI68" s="263">
        <f>SUM(AI65:AN67)</f>
        <v>17449</v>
      </c>
      <c r="AJ68" s="264"/>
      <c r="AK68" s="264"/>
      <c r="AL68" s="264"/>
      <c r="AM68" s="264"/>
      <c r="AN68" s="265"/>
    </row>
    <row r="69" spans="1:43" ht="17.25" customHeight="1">
      <c r="A69" s="13"/>
      <c r="B69" s="115">
        <v>8</v>
      </c>
      <c r="C69" s="245"/>
      <c r="D69" s="381"/>
      <c r="E69" s="381"/>
      <c r="F69" s="246"/>
      <c r="G69" s="376" t="s">
        <v>136</v>
      </c>
      <c r="H69" s="377"/>
      <c r="I69" s="377"/>
      <c r="J69" s="377"/>
      <c r="K69" s="377"/>
      <c r="L69" s="377"/>
      <c r="M69" s="377"/>
      <c r="N69" s="377"/>
      <c r="O69" s="377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377"/>
      <c r="AA69" s="377"/>
      <c r="AB69" s="377"/>
      <c r="AC69" s="377"/>
      <c r="AD69" s="377"/>
      <c r="AE69" s="377"/>
      <c r="AF69" s="377"/>
      <c r="AG69" s="377"/>
      <c r="AH69" s="377"/>
      <c r="AI69" s="377"/>
      <c r="AJ69" s="377"/>
      <c r="AK69" s="377"/>
      <c r="AL69" s="377"/>
      <c r="AM69" s="377"/>
      <c r="AN69" s="378"/>
      <c r="AP69" s="95"/>
      <c r="AQ69" s="94"/>
    </row>
    <row r="70" spans="1:48" s="39" customFormat="1" ht="26.25" customHeight="1">
      <c r="A70" s="105"/>
      <c r="B70" s="116" t="s">
        <v>270</v>
      </c>
      <c r="C70" s="245" t="s">
        <v>242</v>
      </c>
      <c r="D70" s="246" t="s">
        <v>140</v>
      </c>
      <c r="E70" s="245" t="s">
        <v>105</v>
      </c>
      <c r="F70" s="246"/>
      <c r="G70" s="270" t="s">
        <v>243</v>
      </c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47" t="s">
        <v>152</v>
      </c>
      <c r="U70" s="247" t="s">
        <v>154</v>
      </c>
      <c r="V70" s="253">
        <v>6</v>
      </c>
      <c r="W70" s="253">
        <f>W42*0.1</f>
        <v>0</v>
      </c>
      <c r="X70" s="253">
        <f>X42*0.1</f>
        <v>0</v>
      </c>
      <c r="Y70" s="261">
        <v>64.42</v>
      </c>
      <c r="Z70" s="261">
        <v>0.04</v>
      </c>
      <c r="AA70" s="261">
        <v>0.04</v>
      </c>
      <c r="AB70" s="252">
        <f>IF(T70="","",ROUND(V70*Y70,2))</f>
        <v>386.52</v>
      </c>
      <c r="AC70" s="252"/>
      <c r="AD70" s="252"/>
      <c r="AE70" s="252"/>
      <c r="AF70" s="251">
        <f>IF(T70="","",ROUND(Y70*(1+$AJ$18),2))</f>
        <v>83.13</v>
      </c>
      <c r="AG70" s="251"/>
      <c r="AH70" s="251"/>
      <c r="AI70" s="251">
        <f>IF(T70="","",ROUND(V70*AF70,2))</f>
        <v>498.78</v>
      </c>
      <c r="AJ70" s="251"/>
      <c r="AK70" s="251"/>
      <c r="AL70" s="251"/>
      <c r="AM70" s="251"/>
      <c r="AN70" s="251"/>
      <c r="AV70" s="106"/>
    </row>
    <row r="71" spans="1:40" ht="26.25" customHeight="1">
      <c r="A71" s="13"/>
      <c r="B71" s="116" t="s">
        <v>271</v>
      </c>
      <c r="C71" s="245" t="s">
        <v>141</v>
      </c>
      <c r="D71" s="246" t="s">
        <v>141</v>
      </c>
      <c r="E71" s="245" t="s">
        <v>105</v>
      </c>
      <c r="F71" s="246"/>
      <c r="G71" s="270" t="s">
        <v>137</v>
      </c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47" t="s">
        <v>154</v>
      </c>
      <c r="U71" s="247" t="s">
        <v>154</v>
      </c>
      <c r="V71" s="253" t="e">
        <f>'MEMORIA DE CÁLCULO'!#REF!</f>
        <v>#REF!</v>
      </c>
      <c r="W71" s="253">
        <f>W37*0.1</f>
        <v>0</v>
      </c>
      <c r="X71" s="253">
        <f>X37*0.1</f>
        <v>0</v>
      </c>
      <c r="Y71" s="261">
        <v>0.58</v>
      </c>
      <c r="Z71" s="261">
        <v>0.64</v>
      </c>
      <c r="AA71" s="261">
        <v>0.64</v>
      </c>
      <c r="AB71" s="252" t="e">
        <f>IF(T71="","",ROUND(V71*Y71,2))</f>
        <v>#REF!</v>
      </c>
      <c r="AC71" s="252"/>
      <c r="AD71" s="252"/>
      <c r="AE71" s="252"/>
      <c r="AF71" s="251">
        <f>IF(T71="","",ROUND(Y71*(1+$AJ$18),2))</f>
        <v>0.75</v>
      </c>
      <c r="AG71" s="251"/>
      <c r="AH71" s="251"/>
      <c r="AI71" s="251" t="e">
        <f>IF(T71="","",ROUND(V71*AF71,2))</f>
        <v>#REF!</v>
      </c>
      <c r="AJ71" s="251"/>
      <c r="AK71" s="251"/>
      <c r="AL71" s="251"/>
      <c r="AM71" s="251"/>
      <c r="AN71" s="251"/>
    </row>
    <row r="72" spans="1:40" ht="26.25" customHeight="1">
      <c r="A72" s="13"/>
      <c r="B72" s="116" t="s">
        <v>272</v>
      </c>
      <c r="C72" s="245" t="s">
        <v>142</v>
      </c>
      <c r="D72" s="246" t="s">
        <v>142</v>
      </c>
      <c r="E72" s="245" t="s">
        <v>105</v>
      </c>
      <c r="F72" s="246"/>
      <c r="G72" s="270" t="s">
        <v>138</v>
      </c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47" t="s">
        <v>153</v>
      </c>
      <c r="U72" s="247" t="s">
        <v>153</v>
      </c>
      <c r="V72" s="253" t="e">
        <f>'MEMORIA DE CÁLCULO'!#REF!</f>
        <v>#REF!</v>
      </c>
      <c r="W72" s="253">
        <f>W39*0.1</f>
        <v>0</v>
      </c>
      <c r="X72" s="253">
        <f>X39*0.1</f>
        <v>0</v>
      </c>
      <c r="Y72" s="261">
        <v>1.13</v>
      </c>
      <c r="Z72" s="261">
        <v>1.24</v>
      </c>
      <c r="AA72" s="261">
        <v>1.24</v>
      </c>
      <c r="AB72" s="252" t="e">
        <f>IF(T72="","",ROUND(V72*Y72,2))</f>
        <v>#REF!</v>
      </c>
      <c r="AC72" s="252"/>
      <c r="AD72" s="252"/>
      <c r="AE72" s="252"/>
      <c r="AF72" s="251">
        <f>IF(T72="","",ROUND(Y72*(1+$AJ$18),2))</f>
        <v>1.46</v>
      </c>
      <c r="AG72" s="251"/>
      <c r="AH72" s="251"/>
      <c r="AI72" s="251" t="e">
        <f>IF(T72="","",ROUND(V72*AF72,2))</f>
        <v>#REF!</v>
      </c>
      <c r="AJ72" s="251"/>
      <c r="AK72" s="251"/>
      <c r="AL72" s="251"/>
      <c r="AM72" s="251"/>
      <c r="AN72" s="251"/>
    </row>
    <row r="73" spans="1:40" ht="36" customHeight="1">
      <c r="A73" s="13"/>
      <c r="B73" s="116" t="s">
        <v>273</v>
      </c>
      <c r="C73" s="245" t="s">
        <v>143</v>
      </c>
      <c r="D73" s="246" t="s">
        <v>143</v>
      </c>
      <c r="E73" s="245" t="s">
        <v>105</v>
      </c>
      <c r="F73" s="246"/>
      <c r="G73" s="270" t="s">
        <v>139</v>
      </c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47" t="s">
        <v>149</v>
      </c>
      <c r="U73" s="247" t="s">
        <v>149</v>
      </c>
      <c r="V73" s="253" t="e">
        <f>'MEMORIA DE CÁLCULO'!#REF!*1.9</f>
        <v>#REF!</v>
      </c>
      <c r="W73" s="253">
        <f>W46*0.1</f>
        <v>0</v>
      </c>
      <c r="X73" s="253">
        <f>X46*0.1</f>
        <v>0</v>
      </c>
      <c r="Y73" s="261">
        <v>33.72</v>
      </c>
      <c r="Z73" s="261">
        <v>36.19</v>
      </c>
      <c r="AA73" s="261">
        <v>36.19</v>
      </c>
      <c r="AB73" s="252" t="e">
        <f>IF(T73="","",ROUND(V73*Y73,2))</f>
        <v>#REF!</v>
      </c>
      <c r="AC73" s="252"/>
      <c r="AD73" s="252"/>
      <c r="AE73" s="252"/>
      <c r="AF73" s="251">
        <f>IF(T73="","",ROUND(Y73*(1+$AJ$18),2))</f>
        <v>43.51</v>
      </c>
      <c r="AG73" s="251"/>
      <c r="AH73" s="251"/>
      <c r="AI73" s="251" t="e">
        <f>IF(T73="","",ROUND(V73*AF73,2))</f>
        <v>#REF!</v>
      </c>
      <c r="AJ73" s="251"/>
      <c r="AK73" s="251"/>
      <c r="AL73" s="251"/>
      <c r="AM73" s="251"/>
      <c r="AN73" s="251"/>
    </row>
    <row r="74" spans="1:40" ht="12" customHeight="1">
      <c r="A74" s="13"/>
      <c r="B74" s="116"/>
      <c r="C74" s="266" t="s">
        <v>213</v>
      </c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8"/>
      <c r="AI74" s="263" t="e">
        <f>SUM(AI70:AN73)</f>
        <v>#REF!</v>
      </c>
      <c r="AJ74" s="264"/>
      <c r="AK74" s="264"/>
      <c r="AL74" s="264"/>
      <c r="AM74" s="264"/>
      <c r="AN74" s="265"/>
    </row>
    <row r="75" spans="1:46" ht="12" customHeight="1">
      <c r="A75" s="13"/>
      <c r="B75" s="31"/>
      <c r="C75" s="32"/>
      <c r="D75" s="32"/>
      <c r="E75" s="32"/>
      <c r="F75" s="32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32"/>
      <c r="U75" s="32"/>
      <c r="V75" s="46"/>
      <c r="W75" s="46"/>
      <c r="X75" s="47" t="s">
        <v>35</v>
      </c>
      <c r="Y75" s="374" t="s">
        <v>36</v>
      </c>
      <c r="Z75" s="375"/>
      <c r="AA75" s="375"/>
      <c r="AB75" s="375" t="e">
        <f>SUM(AB30:AE74)</f>
        <v>#REF!</v>
      </c>
      <c r="AC75" s="375"/>
      <c r="AD75" s="375"/>
      <c r="AE75" s="380"/>
      <c r="AF75" s="379" t="s">
        <v>37</v>
      </c>
      <c r="AG75" s="260"/>
      <c r="AH75" s="260"/>
      <c r="AI75" s="260" t="e">
        <f>AI74+AI68+AI63+AI57+AI54+AI51+AI40+AI34</f>
        <v>#REF!</v>
      </c>
      <c r="AJ75" s="260"/>
      <c r="AK75" s="260"/>
      <c r="AL75" s="260"/>
      <c r="AM75" s="260"/>
      <c r="AN75" s="260"/>
      <c r="AO75" s="84"/>
      <c r="AP75" s="85"/>
      <c r="AQ75" s="85"/>
      <c r="AR75" s="85"/>
      <c r="AT75" s="3" t="s">
        <v>60</v>
      </c>
    </row>
    <row r="76" spans="1:46" ht="12" customHeight="1">
      <c r="A76" s="13"/>
      <c r="B76" s="182"/>
      <c r="C76" s="13"/>
      <c r="D76" s="13"/>
      <c r="E76" s="13"/>
      <c r="F76" s="13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13"/>
      <c r="U76" s="13"/>
      <c r="V76" s="48"/>
      <c r="W76" s="48"/>
      <c r="X76" s="48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4"/>
      <c r="AP76" s="84"/>
      <c r="AT76" s="3" t="s">
        <v>61</v>
      </c>
    </row>
    <row r="77" spans="1:41" ht="12" customHeight="1">
      <c r="A77" s="13"/>
      <c r="B77" s="182"/>
      <c r="C77" s="13"/>
      <c r="D77" s="13"/>
      <c r="E77" s="13"/>
      <c r="F77" s="373" t="s">
        <v>44</v>
      </c>
      <c r="G77" s="373"/>
      <c r="H77" s="373"/>
      <c r="I77" s="373"/>
      <c r="J77" s="373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3"/>
      <c r="AH77" s="373"/>
      <c r="AI77" s="373"/>
      <c r="AJ77" s="373"/>
      <c r="AK77" s="373"/>
      <c r="AL77" s="373"/>
      <c r="AM77" s="373"/>
      <c r="AN77" s="14"/>
      <c r="AO77" s="84"/>
    </row>
    <row r="78" spans="1:46" ht="12" customHeight="1">
      <c r="A78" s="13"/>
      <c r="B78" s="182"/>
      <c r="C78" s="13"/>
      <c r="D78" s="13"/>
      <c r="E78" s="13"/>
      <c r="F78" s="373"/>
      <c r="G78" s="373"/>
      <c r="H78" s="373"/>
      <c r="I78" s="373"/>
      <c r="J78" s="373"/>
      <c r="K78" s="373"/>
      <c r="L78" s="373"/>
      <c r="M78" s="373"/>
      <c r="N78" s="373"/>
      <c r="O78" s="373"/>
      <c r="P78" s="373"/>
      <c r="Q78" s="373"/>
      <c r="R78" s="373"/>
      <c r="S78" s="373"/>
      <c r="T78" s="373"/>
      <c r="U78" s="373"/>
      <c r="V78" s="373"/>
      <c r="W78" s="373"/>
      <c r="X78" s="373"/>
      <c r="Y78" s="373"/>
      <c r="Z78" s="373"/>
      <c r="AA78" s="373"/>
      <c r="AB78" s="373"/>
      <c r="AC78" s="373"/>
      <c r="AD78" s="373"/>
      <c r="AE78" s="373"/>
      <c r="AF78" s="373"/>
      <c r="AG78" s="373"/>
      <c r="AH78" s="373"/>
      <c r="AI78" s="373"/>
      <c r="AJ78" s="373"/>
      <c r="AK78" s="373"/>
      <c r="AL78" s="373"/>
      <c r="AM78" s="373"/>
      <c r="AN78" s="14"/>
      <c r="AP78" s="84"/>
      <c r="AT78" s="3" t="s">
        <v>51</v>
      </c>
    </row>
    <row r="79" spans="1:40" ht="12" customHeight="1">
      <c r="A79" s="13"/>
      <c r="B79" s="182"/>
      <c r="C79" s="13"/>
      <c r="D79" s="13"/>
      <c r="E79" s="13"/>
      <c r="F79" s="373"/>
      <c r="G79" s="373"/>
      <c r="H79" s="373"/>
      <c r="I79" s="373"/>
      <c r="J79" s="373"/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373"/>
      <c r="V79" s="373"/>
      <c r="W79" s="373"/>
      <c r="X79" s="373"/>
      <c r="Y79" s="373"/>
      <c r="Z79" s="373"/>
      <c r="AA79" s="373"/>
      <c r="AB79" s="373"/>
      <c r="AC79" s="373"/>
      <c r="AD79" s="373"/>
      <c r="AE79" s="373"/>
      <c r="AF79" s="373"/>
      <c r="AG79" s="373"/>
      <c r="AH79" s="373"/>
      <c r="AI79" s="373"/>
      <c r="AJ79" s="373"/>
      <c r="AK79" s="373"/>
      <c r="AL79" s="373"/>
      <c r="AM79" s="373"/>
      <c r="AN79" s="14"/>
    </row>
    <row r="80" spans="1:46" ht="12.75">
      <c r="A80" s="13"/>
      <c r="B80" s="182"/>
      <c r="C80" s="13"/>
      <c r="D80" s="13"/>
      <c r="E80" s="13"/>
      <c r="F80" s="373"/>
      <c r="G80" s="373"/>
      <c r="H80" s="373"/>
      <c r="I80" s="373"/>
      <c r="J80" s="373"/>
      <c r="K80" s="373"/>
      <c r="L80" s="373"/>
      <c r="M80" s="373"/>
      <c r="N80" s="373"/>
      <c r="O80" s="373"/>
      <c r="P80" s="373"/>
      <c r="Q80" s="373"/>
      <c r="R80" s="373"/>
      <c r="S80" s="373"/>
      <c r="T80" s="373"/>
      <c r="U80" s="373"/>
      <c r="V80" s="373"/>
      <c r="W80" s="373"/>
      <c r="X80" s="373"/>
      <c r="Y80" s="373"/>
      <c r="Z80" s="373"/>
      <c r="AA80" s="373"/>
      <c r="AB80" s="373"/>
      <c r="AC80" s="373"/>
      <c r="AD80" s="373"/>
      <c r="AE80" s="373"/>
      <c r="AF80" s="373"/>
      <c r="AG80" s="373"/>
      <c r="AH80" s="373"/>
      <c r="AI80" s="373"/>
      <c r="AJ80" s="373"/>
      <c r="AK80" s="373"/>
      <c r="AL80" s="373"/>
      <c r="AM80" s="373"/>
      <c r="AN80" s="14"/>
      <c r="AP80" s="84"/>
      <c r="AT80" s="3" t="s">
        <v>62</v>
      </c>
    </row>
    <row r="81" spans="1:48" s="15" customFormat="1" ht="12" customHeight="1">
      <c r="A81" s="13"/>
      <c r="B81" s="370" t="s">
        <v>278</v>
      </c>
      <c r="C81" s="371"/>
      <c r="D81" s="371"/>
      <c r="E81" s="371"/>
      <c r="F81" s="371"/>
      <c r="G81" s="371"/>
      <c r="H81" s="371"/>
      <c r="I81" s="371"/>
      <c r="J81" s="371"/>
      <c r="K81" s="371"/>
      <c r="L81" s="371"/>
      <c r="M81" s="371"/>
      <c r="N81" s="371"/>
      <c r="O81" s="371"/>
      <c r="P81" s="371"/>
      <c r="Q81" s="371"/>
      <c r="R81" s="371"/>
      <c r="S81" s="371"/>
      <c r="T81" s="371"/>
      <c r="U81" s="371"/>
      <c r="V81" s="371"/>
      <c r="W81" s="371"/>
      <c r="X81" s="371"/>
      <c r="Y81" s="371"/>
      <c r="Z81" s="371"/>
      <c r="AA81" s="371"/>
      <c r="AB81" s="371"/>
      <c r="AC81" s="371"/>
      <c r="AD81" s="371"/>
      <c r="AE81" s="371"/>
      <c r="AF81" s="371"/>
      <c r="AG81" s="371"/>
      <c r="AH81" s="371"/>
      <c r="AI81" s="371"/>
      <c r="AJ81" s="371"/>
      <c r="AK81" s="371"/>
      <c r="AL81" s="371"/>
      <c r="AM81" s="371"/>
      <c r="AN81" s="372"/>
      <c r="AV81" s="16"/>
    </row>
    <row r="82" spans="1:46" ht="12" customHeight="1">
      <c r="A82" s="13"/>
      <c r="B82" s="182"/>
      <c r="C82" s="13"/>
      <c r="D82" s="13"/>
      <c r="E82" s="13"/>
      <c r="F82" s="13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13"/>
      <c r="U82" s="13"/>
      <c r="V82" s="48"/>
      <c r="W82" s="48"/>
      <c r="X82" s="48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4"/>
      <c r="AP82" s="85"/>
      <c r="AT82" s="3" t="s">
        <v>63</v>
      </c>
    </row>
    <row r="83" spans="1:42" ht="12.75">
      <c r="A83" s="13"/>
      <c r="B83" s="182"/>
      <c r="C83" s="13"/>
      <c r="D83" s="13"/>
      <c r="E83" s="13"/>
      <c r="F83" s="13"/>
      <c r="G83" s="65"/>
      <c r="H83" s="65"/>
      <c r="I83" s="65"/>
      <c r="J83" s="65"/>
      <c r="K83" s="65"/>
      <c r="L83" s="65"/>
      <c r="M83" s="66"/>
      <c r="N83" s="66"/>
      <c r="O83" s="66"/>
      <c r="P83" s="66"/>
      <c r="Q83" s="66"/>
      <c r="R83" s="66"/>
      <c r="S83" s="66"/>
      <c r="T83" s="17"/>
      <c r="U83" s="17"/>
      <c r="V83" s="49"/>
      <c r="W83" s="49"/>
      <c r="X83" s="49"/>
      <c r="Y83" s="17"/>
      <c r="Z83" s="17"/>
      <c r="AA83" s="17"/>
      <c r="AB83" s="17"/>
      <c r="AC83" s="17"/>
      <c r="AD83" s="17"/>
      <c r="AE83" s="17"/>
      <c r="AF83" s="13"/>
      <c r="AG83" s="13"/>
      <c r="AH83" s="13"/>
      <c r="AI83" s="13"/>
      <c r="AJ83" s="13"/>
      <c r="AK83" s="13"/>
      <c r="AL83" s="13"/>
      <c r="AM83" s="13"/>
      <c r="AN83" s="14"/>
      <c r="AO83" s="84"/>
      <c r="AP83" s="84"/>
    </row>
    <row r="84" spans="1:40" ht="6" customHeight="1">
      <c r="A84" s="13"/>
      <c r="B84" s="182"/>
      <c r="C84" s="13"/>
      <c r="D84" s="13"/>
      <c r="E84" s="13"/>
      <c r="F84" s="13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13"/>
      <c r="U84" s="13"/>
      <c r="V84" s="48"/>
      <c r="W84" s="48"/>
      <c r="X84" s="48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4"/>
    </row>
    <row r="85" spans="1:40" ht="15.75" customHeight="1">
      <c r="A85" s="13"/>
      <c r="B85" s="182"/>
      <c r="C85" s="13"/>
      <c r="D85" s="13"/>
      <c r="E85" s="13"/>
      <c r="F85" s="13" t="s">
        <v>7</v>
      </c>
      <c r="G85" s="65"/>
      <c r="H85" s="65"/>
      <c r="I85" s="65"/>
      <c r="J85" s="65"/>
      <c r="K85" s="65"/>
      <c r="L85" s="65"/>
      <c r="M85" s="258" t="s">
        <v>279</v>
      </c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13"/>
      <c r="AG85" s="13"/>
      <c r="AH85" s="13"/>
      <c r="AI85" s="13"/>
      <c r="AJ85" s="13"/>
      <c r="AK85" s="13"/>
      <c r="AL85" s="13"/>
      <c r="AM85" s="13"/>
      <c r="AN85" s="14"/>
    </row>
    <row r="86" spans="1:40" ht="6" customHeight="1">
      <c r="A86" s="13"/>
      <c r="B86" s="182"/>
      <c r="C86" s="13"/>
      <c r="D86" s="13"/>
      <c r="E86" s="13"/>
      <c r="F86" s="13"/>
      <c r="G86" s="65"/>
      <c r="H86" s="65"/>
      <c r="I86" s="65"/>
      <c r="J86" s="65"/>
      <c r="K86" s="65"/>
      <c r="L86" s="65"/>
      <c r="M86" s="258" t="s">
        <v>280</v>
      </c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13"/>
      <c r="AG86" s="13"/>
      <c r="AH86" s="13"/>
      <c r="AI86" s="13"/>
      <c r="AJ86" s="13"/>
      <c r="AK86" s="13"/>
      <c r="AL86" s="13"/>
      <c r="AM86" s="13"/>
      <c r="AN86" s="14"/>
    </row>
    <row r="87" spans="1:40" ht="12" customHeight="1">
      <c r="A87" s="13"/>
      <c r="B87" s="182"/>
      <c r="C87" s="13"/>
      <c r="D87" s="13"/>
      <c r="E87" s="13"/>
      <c r="F87" s="13" t="s">
        <v>13</v>
      </c>
      <c r="G87" s="65"/>
      <c r="H87" s="65"/>
      <c r="I87" s="65"/>
      <c r="J87" s="65"/>
      <c r="K87" s="65"/>
      <c r="L87" s="65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13"/>
      <c r="AG87" s="13"/>
      <c r="AH87" s="13"/>
      <c r="AI87" s="13"/>
      <c r="AJ87" s="13"/>
      <c r="AK87" s="13"/>
      <c r="AL87" s="13"/>
      <c r="AM87" s="13"/>
      <c r="AN87" s="14"/>
    </row>
    <row r="88" spans="1:42" ht="12" customHeight="1">
      <c r="A88" s="13"/>
      <c r="B88" s="182"/>
      <c r="C88" s="13"/>
      <c r="D88" s="13"/>
      <c r="E88" s="13"/>
      <c r="F88" s="13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13"/>
      <c r="U88" s="13"/>
      <c r="V88" s="48"/>
      <c r="W88" s="48"/>
      <c r="X88" s="48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4"/>
      <c r="AP88" s="84"/>
    </row>
    <row r="89" spans="1:42" ht="12" customHeight="1">
      <c r="A89" s="13"/>
      <c r="B89" s="182"/>
      <c r="C89" s="13"/>
      <c r="D89" s="13"/>
      <c r="E89" s="13"/>
      <c r="F89" s="13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13"/>
      <c r="U89" s="13"/>
      <c r="V89" s="48"/>
      <c r="W89" s="48"/>
      <c r="X89" s="48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4"/>
      <c r="AP89" s="84"/>
    </row>
    <row r="90" spans="1:42" ht="12.75">
      <c r="A90" s="13"/>
      <c r="B90" s="182"/>
      <c r="C90" s="13"/>
      <c r="D90" s="13"/>
      <c r="E90" s="13"/>
      <c r="F90" s="13"/>
      <c r="G90" s="65"/>
      <c r="H90" s="65"/>
      <c r="I90" s="65"/>
      <c r="J90" s="65"/>
      <c r="K90" s="65"/>
      <c r="L90" s="65"/>
      <c r="M90" s="66"/>
      <c r="N90" s="66"/>
      <c r="O90" s="66"/>
      <c r="P90" s="66"/>
      <c r="Q90" s="66"/>
      <c r="R90" s="66"/>
      <c r="S90" s="66"/>
      <c r="T90" s="17"/>
      <c r="U90" s="17"/>
      <c r="V90" s="49"/>
      <c r="W90" s="49"/>
      <c r="X90" s="49"/>
      <c r="Y90" s="17"/>
      <c r="Z90" s="17"/>
      <c r="AA90" s="17"/>
      <c r="AB90" s="17"/>
      <c r="AC90" s="17"/>
      <c r="AD90" s="17"/>
      <c r="AE90" s="17"/>
      <c r="AF90" s="13"/>
      <c r="AG90" s="13"/>
      <c r="AH90" s="13"/>
      <c r="AI90" s="13"/>
      <c r="AJ90" s="13"/>
      <c r="AK90" s="13"/>
      <c r="AL90" s="13"/>
      <c r="AM90" s="13"/>
      <c r="AN90" s="14"/>
      <c r="AO90" s="84"/>
      <c r="AP90" s="84"/>
    </row>
    <row r="91" spans="1:40" ht="6" customHeight="1">
      <c r="A91" s="13"/>
      <c r="B91" s="182"/>
      <c r="C91" s="13"/>
      <c r="D91" s="13"/>
      <c r="E91" s="13"/>
      <c r="F91" s="13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13"/>
      <c r="U91" s="13"/>
      <c r="V91" s="48"/>
      <c r="W91" s="48"/>
      <c r="X91" s="48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4"/>
    </row>
    <row r="92" spans="1:40" ht="15.75" customHeight="1">
      <c r="A92" s="13"/>
      <c r="B92" s="182"/>
      <c r="C92" s="13"/>
      <c r="D92" s="13"/>
      <c r="E92" s="13"/>
      <c r="F92" s="13" t="s">
        <v>235</v>
      </c>
      <c r="G92" s="65"/>
      <c r="H92" s="65"/>
      <c r="I92" s="65"/>
      <c r="J92" s="65"/>
      <c r="K92" s="65"/>
      <c r="L92" s="65"/>
      <c r="M92" s="258" t="s">
        <v>282</v>
      </c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13"/>
      <c r="AG92" s="13"/>
      <c r="AH92" s="13"/>
      <c r="AI92" s="13"/>
      <c r="AJ92" s="13"/>
      <c r="AK92" s="13"/>
      <c r="AL92" s="13"/>
      <c r="AM92" s="13"/>
      <c r="AN92" s="14"/>
    </row>
    <row r="93" spans="1:40" ht="6" customHeight="1">
      <c r="A93" s="13"/>
      <c r="B93" s="182"/>
      <c r="C93" s="13"/>
      <c r="D93" s="13"/>
      <c r="E93" s="13"/>
      <c r="F93" s="13"/>
      <c r="G93" s="65"/>
      <c r="H93" s="65"/>
      <c r="I93" s="65"/>
      <c r="J93" s="65"/>
      <c r="K93" s="65"/>
      <c r="L93" s="65"/>
      <c r="M93" s="258" t="s">
        <v>236</v>
      </c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13"/>
      <c r="AG93" s="13"/>
      <c r="AH93" s="13"/>
      <c r="AI93" s="13"/>
      <c r="AJ93" s="13"/>
      <c r="AK93" s="13"/>
      <c r="AL93" s="13"/>
      <c r="AM93" s="13"/>
      <c r="AN93" s="14"/>
    </row>
    <row r="94" spans="1:40" ht="12" customHeight="1">
      <c r="A94" s="13"/>
      <c r="B94" s="182"/>
      <c r="C94" s="13"/>
      <c r="D94" s="13"/>
      <c r="E94" s="13"/>
      <c r="F94" s="13"/>
      <c r="G94" s="65"/>
      <c r="H94" s="65"/>
      <c r="I94" s="65"/>
      <c r="J94" s="65"/>
      <c r="K94" s="65"/>
      <c r="L94" s="65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13"/>
      <c r="AG94" s="13"/>
      <c r="AH94" s="13"/>
      <c r="AI94" s="13"/>
      <c r="AJ94" s="13"/>
      <c r="AK94" s="13"/>
      <c r="AL94" s="13"/>
      <c r="AM94" s="13"/>
      <c r="AN94" s="14"/>
    </row>
    <row r="95" spans="1:40" ht="6" customHeight="1">
      <c r="A95" s="13"/>
      <c r="B95" s="182"/>
      <c r="C95" s="13"/>
      <c r="D95" s="13"/>
      <c r="E95" s="13"/>
      <c r="F95" s="13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13"/>
      <c r="U95" s="13"/>
      <c r="V95" s="48"/>
      <c r="W95" s="48"/>
      <c r="X95" s="48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4"/>
    </row>
    <row r="96" spans="1:41" ht="12" customHeight="1">
      <c r="A96" s="13"/>
      <c r="B96" s="255"/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56"/>
      <c r="AH96" s="256"/>
      <c r="AI96" s="256"/>
      <c r="AJ96" s="256"/>
      <c r="AK96" s="256"/>
      <c r="AL96" s="256"/>
      <c r="AM96" s="256"/>
      <c r="AN96" s="257"/>
      <c r="AO96" s="84"/>
    </row>
    <row r="97" spans="1:40" ht="12" customHeight="1">
      <c r="A97" s="13"/>
      <c r="B97" s="13"/>
      <c r="C97" s="13"/>
      <c r="D97" s="13"/>
      <c r="E97" s="13"/>
      <c r="F97" s="13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13"/>
      <c r="U97" s="13"/>
      <c r="V97" s="48"/>
      <c r="W97" s="48"/>
      <c r="X97" s="48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</row>
    <row r="98" spans="1:40" ht="12" customHeight="1">
      <c r="A98" s="13"/>
      <c r="B98" s="13"/>
      <c r="C98" s="13"/>
      <c r="D98" s="13"/>
      <c r="E98" s="13"/>
      <c r="F98" s="13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13"/>
      <c r="U98" s="13"/>
      <c r="V98" s="48"/>
      <c r="W98" s="48"/>
      <c r="X98" s="48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</row>
    <row r="99" spans="1:41" ht="12" customHeight="1">
      <c r="A99" s="13"/>
      <c r="B99" s="13"/>
      <c r="C99" s="13"/>
      <c r="D99" s="13"/>
      <c r="E99" s="13"/>
      <c r="F99" s="13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13"/>
      <c r="U99" s="13"/>
      <c r="V99" s="48"/>
      <c r="W99" s="48"/>
      <c r="X99" s="48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84"/>
    </row>
    <row r="100" spans="1:40" ht="12" customHeight="1">
      <c r="A100" s="13"/>
      <c r="B100" s="13"/>
      <c r="C100" s="13"/>
      <c r="D100" s="13"/>
      <c r="E100" s="13"/>
      <c r="F100" s="13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13"/>
      <c r="U100" s="13"/>
      <c r="V100" s="48"/>
      <c r="W100" s="48"/>
      <c r="X100" s="48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</row>
    <row r="101" spans="1:40" ht="12" customHeight="1">
      <c r="A101" s="13"/>
      <c r="B101" s="13"/>
      <c r="C101" s="13"/>
      <c r="D101" s="13"/>
      <c r="E101" s="13"/>
      <c r="F101" s="13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13"/>
      <c r="U101" s="13"/>
      <c r="V101" s="48"/>
      <c r="W101" s="48"/>
      <c r="X101" s="48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</row>
    <row r="102" spans="1:40" ht="12" customHeight="1">
      <c r="A102" s="13"/>
      <c r="B102" s="13"/>
      <c r="C102" s="13"/>
      <c r="D102" s="13"/>
      <c r="E102" s="13"/>
      <c r="F102" s="13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13"/>
      <c r="U102" s="13"/>
      <c r="V102" s="48"/>
      <c r="W102" s="48"/>
      <c r="X102" s="48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</row>
    <row r="103" spans="1:40" ht="12" customHeight="1">
      <c r="A103" s="13"/>
      <c r="B103" s="13"/>
      <c r="C103" s="13"/>
      <c r="D103" s="13"/>
      <c r="E103" s="13"/>
      <c r="F103" s="13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13"/>
      <c r="U103" s="13"/>
      <c r="V103" s="48"/>
      <c r="W103" s="48"/>
      <c r="X103" s="48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</row>
    <row r="104" spans="1:40" ht="12" customHeight="1">
      <c r="A104" s="13"/>
      <c r="B104" s="13"/>
      <c r="C104" s="13"/>
      <c r="D104" s="13"/>
      <c r="E104" s="13"/>
      <c r="F104" s="13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13"/>
      <c r="U104" s="13"/>
      <c r="V104" s="48"/>
      <c r="W104" s="48"/>
      <c r="X104" s="48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</row>
    <row r="105" spans="1:40" ht="12" customHeight="1">
      <c r="A105" s="13"/>
      <c r="B105" s="13"/>
      <c r="C105" s="13"/>
      <c r="D105" s="13"/>
      <c r="E105" s="13"/>
      <c r="F105" s="13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13"/>
      <c r="U105" s="13"/>
      <c r="V105" s="48"/>
      <c r="W105" s="48"/>
      <c r="X105" s="48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</row>
    <row r="106" spans="1:40" ht="12" customHeight="1">
      <c r="A106" s="13"/>
      <c r="B106" s="13"/>
      <c r="C106" s="13"/>
      <c r="D106" s="13"/>
      <c r="E106" s="13"/>
      <c r="F106" s="13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13"/>
      <c r="U106" s="13"/>
      <c r="V106" s="48"/>
      <c r="W106" s="48"/>
      <c r="X106" s="48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</row>
    <row r="107" spans="1:40" ht="12" customHeight="1">
      <c r="A107" s="13"/>
      <c r="B107" s="13"/>
      <c r="C107" s="13"/>
      <c r="D107" s="13"/>
      <c r="E107" s="13"/>
      <c r="F107" s="13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13"/>
      <c r="U107" s="13"/>
      <c r="V107" s="48"/>
      <c r="W107" s="48"/>
      <c r="X107" s="48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</row>
    <row r="108" spans="1:40" ht="12" customHeight="1">
      <c r="A108" s="13"/>
      <c r="B108" s="13"/>
      <c r="C108" s="13"/>
      <c r="D108" s="13"/>
      <c r="E108" s="13"/>
      <c r="F108" s="13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13"/>
      <c r="U108" s="13"/>
      <c r="V108" s="48"/>
      <c r="W108" s="48"/>
      <c r="X108" s="48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</row>
    <row r="109" spans="1:40" ht="12" customHeight="1">
      <c r="A109" s="13"/>
      <c r="B109" s="13"/>
      <c r="C109" s="13"/>
      <c r="D109" s="13"/>
      <c r="E109" s="13"/>
      <c r="F109" s="13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13"/>
      <c r="U109" s="13"/>
      <c r="V109" s="48"/>
      <c r="W109" s="48"/>
      <c r="X109" s="48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</row>
    <row r="110" spans="1:40" ht="12" customHeight="1">
      <c r="A110" s="13"/>
      <c r="B110" s="13"/>
      <c r="C110" s="13"/>
      <c r="D110" s="13"/>
      <c r="E110" s="13"/>
      <c r="F110" s="13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13"/>
      <c r="U110" s="13"/>
      <c r="V110" s="48"/>
      <c r="W110" s="48"/>
      <c r="X110" s="48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</row>
    <row r="111" spans="1:40" ht="12" customHeight="1">
      <c r="A111" s="13"/>
      <c r="B111" s="13"/>
      <c r="C111" s="13"/>
      <c r="D111" s="13"/>
      <c r="E111" s="13"/>
      <c r="F111" s="13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13"/>
      <c r="U111" s="13"/>
      <c r="V111" s="48"/>
      <c r="W111" s="48"/>
      <c r="X111" s="48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</row>
    <row r="112" spans="1:40" ht="12" customHeight="1">
      <c r="A112" s="13"/>
      <c r="B112" s="13"/>
      <c r="C112" s="13"/>
      <c r="D112" s="13"/>
      <c r="E112" s="13"/>
      <c r="F112" s="13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13"/>
      <c r="U112" s="13"/>
      <c r="V112" s="48"/>
      <c r="W112" s="48"/>
      <c r="X112" s="48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</row>
    <row r="113" spans="1:40" ht="12" customHeight="1">
      <c r="A113" s="13"/>
      <c r="B113" s="13"/>
      <c r="C113" s="13"/>
      <c r="D113" s="13"/>
      <c r="E113" s="13"/>
      <c r="F113" s="13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13"/>
      <c r="U113" s="13"/>
      <c r="V113" s="48"/>
      <c r="W113" s="48"/>
      <c r="X113" s="48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</row>
    <row r="114" spans="1:40" ht="12" customHeight="1">
      <c r="A114" s="13"/>
      <c r="B114" s="13"/>
      <c r="C114" s="13"/>
      <c r="D114" s="13"/>
      <c r="E114" s="13"/>
      <c r="F114" s="13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13"/>
      <c r="U114" s="13"/>
      <c r="V114" s="48"/>
      <c r="W114" s="48"/>
      <c r="X114" s="48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</row>
    <row r="115" spans="1:40" ht="12" customHeight="1">
      <c r="A115" s="13"/>
      <c r="B115" s="13"/>
      <c r="C115" s="13"/>
      <c r="D115" s="13"/>
      <c r="E115" s="13"/>
      <c r="F115" s="13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13"/>
      <c r="U115" s="13"/>
      <c r="V115" s="48"/>
      <c r="W115" s="48"/>
      <c r="X115" s="48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</row>
    <row r="116" spans="1:40" ht="12" customHeight="1">
      <c r="A116" s="13"/>
      <c r="B116" s="13"/>
      <c r="C116" s="13"/>
      <c r="D116" s="13"/>
      <c r="E116" s="13"/>
      <c r="F116" s="13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13"/>
      <c r="U116" s="13"/>
      <c r="V116" s="48"/>
      <c r="W116" s="48"/>
      <c r="X116" s="48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</row>
    <row r="117" spans="1:40" ht="12" customHeight="1">
      <c r="A117" s="13"/>
      <c r="B117" s="13"/>
      <c r="C117" s="13"/>
      <c r="D117" s="13"/>
      <c r="E117" s="13"/>
      <c r="F117" s="13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13"/>
      <c r="U117" s="13"/>
      <c r="V117" s="48"/>
      <c r="W117" s="48"/>
      <c r="X117" s="48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</row>
    <row r="118" spans="1:40" ht="12" customHeight="1">
      <c r="A118" s="13"/>
      <c r="B118" s="13"/>
      <c r="C118" s="13"/>
      <c r="D118" s="13"/>
      <c r="E118" s="13"/>
      <c r="F118" s="13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13"/>
      <c r="U118" s="13"/>
      <c r="V118" s="48"/>
      <c r="W118" s="48"/>
      <c r="X118" s="48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</row>
    <row r="119" spans="1:40" ht="12" customHeight="1">
      <c r="A119" s="13"/>
      <c r="B119" s="13"/>
      <c r="C119" s="13"/>
      <c r="D119" s="13"/>
      <c r="E119" s="13"/>
      <c r="F119" s="13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13"/>
      <c r="U119" s="13"/>
      <c r="V119" s="48"/>
      <c r="W119" s="48"/>
      <c r="X119" s="48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</row>
    <row r="120" spans="1:40" ht="12" customHeight="1">
      <c r="A120" s="13"/>
      <c r="B120" s="13"/>
      <c r="C120" s="13"/>
      <c r="D120" s="13"/>
      <c r="E120" s="13"/>
      <c r="F120" s="13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13"/>
      <c r="U120" s="13"/>
      <c r="V120" s="48"/>
      <c r="W120" s="48"/>
      <c r="X120" s="48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</row>
    <row r="121" spans="1:40" ht="12" customHeight="1">
      <c r="A121" s="13"/>
      <c r="B121" s="13"/>
      <c r="C121" s="13"/>
      <c r="D121" s="13"/>
      <c r="E121" s="13"/>
      <c r="F121" s="13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13"/>
      <c r="U121" s="13"/>
      <c r="V121" s="48"/>
      <c r="W121" s="48"/>
      <c r="X121" s="48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</row>
    <row r="122" spans="1:40" ht="12" customHeight="1">
      <c r="A122" s="13"/>
      <c r="B122" s="13"/>
      <c r="C122" s="13"/>
      <c r="D122" s="13"/>
      <c r="E122" s="13"/>
      <c r="F122" s="13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13"/>
      <c r="U122" s="13"/>
      <c r="V122" s="48"/>
      <c r="W122" s="48"/>
      <c r="X122" s="48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</row>
    <row r="123" spans="1:40" ht="12" customHeight="1">
      <c r="A123" s="13"/>
      <c r="B123" s="13"/>
      <c r="C123" s="13"/>
      <c r="D123" s="13"/>
      <c r="E123" s="13"/>
      <c r="F123" s="13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13"/>
      <c r="U123" s="13"/>
      <c r="V123" s="48"/>
      <c r="W123" s="48"/>
      <c r="X123" s="48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</row>
    <row r="124" spans="1:40" ht="12" customHeight="1">
      <c r="A124" s="13"/>
      <c r="B124" s="13"/>
      <c r="C124" s="13"/>
      <c r="D124" s="13"/>
      <c r="E124" s="13"/>
      <c r="F124" s="13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13"/>
      <c r="U124" s="13"/>
      <c r="V124" s="48"/>
      <c r="W124" s="48"/>
      <c r="X124" s="48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</row>
    <row r="125" spans="1:40" ht="12" customHeight="1">
      <c r="A125" s="13"/>
      <c r="B125" s="13"/>
      <c r="C125" s="13"/>
      <c r="D125" s="13"/>
      <c r="E125" s="13"/>
      <c r="F125" s="13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13"/>
      <c r="U125" s="13"/>
      <c r="V125" s="48"/>
      <c r="W125" s="48"/>
      <c r="X125" s="48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</row>
    <row r="126" spans="1:40" ht="12" customHeight="1">
      <c r="A126" s="13"/>
      <c r="B126" s="13"/>
      <c r="C126" s="13"/>
      <c r="D126" s="13"/>
      <c r="E126" s="13"/>
      <c r="F126" s="13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13"/>
      <c r="U126" s="13"/>
      <c r="V126" s="48"/>
      <c r="W126" s="48"/>
      <c r="X126" s="48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</row>
    <row r="127" spans="1:40" ht="12" customHeight="1">
      <c r="A127" s="13"/>
      <c r="B127" s="13"/>
      <c r="C127" s="13"/>
      <c r="D127" s="13"/>
      <c r="E127" s="13"/>
      <c r="F127" s="13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13"/>
      <c r="U127" s="13"/>
      <c r="V127" s="48"/>
      <c r="W127" s="48"/>
      <c r="X127" s="48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</row>
    <row r="128" spans="1:40" ht="12" customHeight="1">
      <c r="A128" s="13"/>
      <c r="B128" s="13"/>
      <c r="C128" s="13"/>
      <c r="D128" s="13"/>
      <c r="E128" s="13"/>
      <c r="F128" s="13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13"/>
      <c r="U128" s="13"/>
      <c r="V128" s="48"/>
      <c r="W128" s="48"/>
      <c r="X128" s="48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</row>
    <row r="129" spans="1:40" ht="12" customHeight="1">
      <c r="A129" s="13"/>
      <c r="B129" s="13"/>
      <c r="C129" s="13"/>
      <c r="D129" s="13"/>
      <c r="E129" s="13"/>
      <c r="F129" s="13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13"/>
      <c r="U129" s="13"/>
      <c r="V129" s="48"/>
      <c r="W129" s="48"/>
      <c r="X129" s="48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</row>
    <row r="130" spans="1:40" ht="12" customHeight="1">
      <c r="A130" s="13"/>
      <c r="B130" s="13"/>
      <c r="C130" s="13"/>
      <c r="D130" s="13"/>
      <c r="E130" s="13"/>
      <c r="F130" s="13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13"/>
      <c r="U130" s="13"/>
      <c r="V130" s="48"/>
      <c r="W130" s="48"/>
      <c r="X130" s="48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</row>
    <row r="131" spans="1:40" ht="12" customHeight="1">
      <c r="A131" s="13"/>
      <c r="B131" s="13"/>
      <c r="C131" s="13"/>
      <c r="D131" s="13"/>
      <c r="E131" s="13"/>
      <c r="F131" s="13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13"/>
      <c r="U131" s="13"/>
      <c r="V131" s="48"/>
      <c r="W131" s="48"/>
      <c r="X131" s="48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</row>
    <row r="132" spans="1:40" ht="12" customHeight="1">
      <c r="A132" s="13"/>
      <c r="B132" s="13"/>
      <c r="C132" s="13"/>
      <c r="D132" s="13"/>
      <c r="E132" s="13"/>
      <c r="F132" s="13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13"/>
      <c r="U132" s="13"/>
      <c r="V132" s="48"/>
      <c r="W132" s="48"/>
      <c r="X132" s="48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</row>
    <row r="133" spans="1:40" ht="12" customHeight="1">
      <c r="A133" s="13"/>
      <c r="B133" s="13"/>
      <c r="C133" s="13"/>
      <c r="D133" s="13"/>
      <c r="E133" s="13"/>
      <c r="F133" s="13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13"/>
      <c r="U133" s="13"/>
      <c r="V133" s="48"/>
      <c r="W133" s="48"/>
      <c r="X133" s="48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</row>
    <row r="134" spans="1:40" ht="12" customHeight="1">
      <c r="A134" s="13"/>
      <c r="B134" s="13"/>
      <c r="C134" s="13"/>
      <c r="D134" s="13"/>
      <c r="E134" s="13"/>
      <c r="F134" s="13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13"/>
      <c r="U134" s="13"/>
      <c r="V134" s="48"/>
      <c r="W134" s="48"/>
      <c r="X134" s="48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</row>
    <row r="135" spans="1:40" ht="12" customHeight="1">
      <c r="A135" s="13"/>
      <c r="B135" s="13"/>
      <c r="C135" s="13"/>
      <c r="D135" s="13"/>
      <c r="E135" s="13"/>
      <c r="F135" s="13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13"/>
      <c r="U135" s="13"/>
      <c r="V135" s="48"/>
      <c r="W135" s="48"/>
      <c r="X135" s="48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</row>
    <row r="136" spans="1:40" ht="12" customHeight="1">
      <c r="A136" s="13"/>
      <c r="B136" s="13"/>
      <c r="C136" s="13"/>
      <c r="D136" s="13"/>
      <c r="E136" s="13"/>
      <c r="F136" s="13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13"/>
      <c r="U136" s="13"/>
      <c r="V136" s="48"/>
      <c r="W136" s="48"/>
      <c r="X136" s="48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</row>
  </sheetData>
  <sheetProtection insertRows="0" selectLockedCells="1"/>
  <mergeCells count="351">
    <mergeCell ref="AI72:AN72"/>
    <mergeCell ref="M86:AE87"/>
    <mergeCell ref="G30:AN30"/>
    <mergeCell ref="C74:AH74"/>
    <mergeCell ref="C68:AH68"/>
    <mergeCell ref="AI68:AN68"/>
    <mergeCell ref="C63:AH63"/>
    <mergeCell ref="AI63:AN63"/>
    <mergeCell ref="C57:AH57"/>
    <mergeCell ref="AI57:AN57"/>
    <mergeCell ref="E61:F61"/>
    <mergeCell ref="C62:D62"/>
    <mergeCell ref="G65:S65"/>
    <mergeCell ref="M85:AE85"/>
    <mergeCell ref="C61:D61"/>
    <mergeCell ref="E62:F62"/>
    <mergeCell ref="E65:F65"/>
    <mergeCell ref="G66:S66"/>
    <mergeCell ref="C69:F69"/>
    <mergeCell ref="T61:U61"/>
    <mergeCell ref="AI60:AN60"/>
    <mergeCell ref="Y65:AA65"/>
    <mergeCell ref="AI65:AN65"/>
    <mergeCell ref="AB42:AE42"/>
    <mergeCell ref="AF42:AH42"/>
    <mergeCell ref="AB43:AE43"/>
    <mergeCell ref="AB61:AE61"/>
    <mergeCell ref="Y50:AA50"/>
    <mergeCell ref="G64:AN64"/>
    <mergeCell ref="T56:U56"/>
    <mergeCell ref="G55:AN55"/>
    <mergeCell ref="G52:AN52"/>
    <mergeCell ref="G41:AN41"/>
    <mergeCell ref="C40:AH40"/>
    <mergeCell ref="C60:D60"/>
    <mergeCell ref="C44:D44"/>
    <mergeCell ref="E59:F59"/>
    <mergeCell ref="AI51:AN51"/>
    <mergeCell ref="AF43:AH43"/>
    <mergeCell ref="AF44:AH44"/>
    <mergeCell ref="C30:F30"/>
    <mergeCell ref="C35:F35"/>
    <mergeCell ref="G36:S36"/>
    <mergeCell ref="E33:F33"/>
    <mergeCell ref="G33:S33"/>
    <mergeCell ref="Y33:AA33"/>
    <mergeCell ref="E31:F31"/>
    <mergeCell ref="G35:AN35"/>
    <mergeCell ref="Y31:AA31"/>
    <mergeCell ref="G31:S31"/>
    <mergeCell ref="AI37:AN37"/>
    <mergeCell ref="AF37:AH37"/>
    <mergeCell ref="AB37:AE37"/>
    <mergeCell ref="T33:U33"/>
    <mergeCell ref="V33:X33"/>
    <mergeCell ref="AB31:AE31"/>
    <mergeCell ref="C34:AH34"/>
    <mergeCell ref="AF31:AH31"/>
    <mergeCell ref="AI31:AN31"/>
    <mergeCell ref="T37:U37"/>
    <mergeCell ref="AB44:AE44"/>
    <mergeCell ref="AI44:AN44"/>
    <mergeCell ref="AI40:AN40"/>
    <mergeCell ref="AI34:AN34"/>
    <mergeCell ref="AF33:AH33"/>
    <mergeCell ref="AI33:AN33"/>
    <mergeCell ref="AF36:AH36"/>
    <mergeCell ref="AI36:AN36"/>
    <mergeCell ref="AI42:AN42"/>
    <mergeCell ref="AB38:AE38"/>
    <mergeCell ref="G45:S45"/>
    <mergeCell ref="G46:S46"/>
    <mergeCell ref="G47:S47"/>
    <mergeCell ref="G48:S48"/>
    <mergeCell ref="G49:S49"/>
    <mergeCell ref="T46:U46"/>
    <mergeCell ref="T49:U49"/>
    <mergeCell ref="T45:U45"/>
    <mergeCell ref="G42:S42"/>
    <mergeCell ref="G43:S43"/>
    <mergeCell ref="G44:S44"/>
    <mergeCell ref="E60:F60"/>
    <mergeCell ref="C47:D47"/>
    <mergeCell ref="C58:F58"/>
    <mergeCell ref="C51:AH51"/>
    <mergeCell ref="C56:D56"/>
    <mergeCell ref="E56:F56"/>
    <mergeCell ref="T48:U48"/>
    <mergeCell ref="T59:U59"/>
    <mergeCell ref="T62:U62"/>
    <mergeCell ref="T60:U60"/>
    <mergeCell ref="G62:S62"/>
    <mergeCell ref="Y61:AA61"/>
    <mergeCell ref="T65:U65"/>
    <mergeCell ref="G59:S59"/>
    <mergeCell ref="G60:S60"/>
    <mergeCell ref="G61:S61"/>
    <mergeCell ref="Y62:AA62"/>
    <mergeCell ref="T50:U50"/>
    <mergeCell ref="V65:X65"/>
    <mergeCell ref="V42:X42"/>
    <mergeCell ref="Y43:AA43"/>
    <mergeCell ref="V44:X44"/>
    <mergeCell ref="Y47:AA47"/>
    <mergeCell ref="T44:U44"/>
    <mergeCell ref="T43:U43"/>
    <mergeCell ref="V46:X46"/>
    <mergeCell ref="Y49:AA49"/>
    <mergeCell ref="G50:S50"/>
    <mergeCell ref="C64:F64"/>
    <mergeCell ref="G58:AN58"/>
    <mergeCell ref="AB60:AE60"/>
    <mergeCell ref="C53:D53"/>
    <mergeCell ref="C59:D59"/>
    <mergeCell ref="V56:X56"/>
    <mergeCell ref="G56:S56"/>
    <mergeCell ref="C55:F55"/>
    <mergeCell ref="C52:F52"/>
    <mergeCell ref="T70:U70"/>
    <mergeCell ref="AF70:AH70"/>
    <mergeCell ref="AI70:AN70"/>
    <mergeCell ref="AF71:AH71"/>
    <mergeCell ref="AB73:AE73"/>
    <mergeCell ref="AI74:AN74"/>
    <mergeCell ref="AF73:AH73"/>
    <mergeCell ref="AB72:AE72"/>
    <mergeCell ref="Y73:AA73"/>
    <mergeCell ref="AI73:AN73"/>
    <mergeCell ref="T71:U71"/>
    <mergeCell ref="AB71:AE71"/>
    <mergeCell ref="AF75:AH75"/>
    <mergeCell ref="G71:S71"/>
    <mergeCell ref="G72:S72"/>
    <mergeCell ref="AB75:AE75"/>
    <mergeCell ref="G73:S73"/>
    <mergeCell ref="Y72:AA72"/>
    <mergeCell ref="V71:X71"/>
    <mergeCell ref="T72:U72"/>
    <mergeCell ref="C65:D65"/>
    <mergeCell ref="C70:D70"/>
    <mergeCell ref="E71:F71"/>
    <mergeCell ref="G67:S67"/>
    <mergeCell ref="G70:S70"/>
    <mergeCell ref="E67:F67"/>
    <mergeCell ref="C66:D66"/>
    <mergeCell ref="C67:D67"/>
    <mergeCell ref="E70:F70"/>
    <mergeCell ref="G69:AN69"/>
    <mergeCell ref="M92:AE92"/>
    <mergeCell ref="B81:AN81"/>
    <mergeCell ref="C71:D71"/>
    <mergeCell ref="E73:F73"/>
    <mergeCell ref="E72:F72"/>
    <mergeCell ref="F77:AM80"/>
    <mergeCell ref="Y75:AA75"/>
    <mergeCell ref="C72:D72"/>
    <mergeCell ref="T73:U73"/>
    <mergeCell ref="V72:X72"/>
    <mergeCell ref="B27:B29"/>
    <mergeCell ref="E28:F28"/>
    <mergeCell ref="C42:D42"/>
    <mergeCell ref="C43:D43"/>
    <mergeCell ref="E32:F32"/>
    <mergeCell ref="C32:D32"/>
    <mergeCell ref="C36:D36"/>
    <mergeCell ref="C39:D39"/>
    <mergeCell ref="E37:F37"/>
    <mergeCell ref="C38:D38"/>
    <mergeCell ref="E49:F49"/>
    <mergeCell ref="C33:D33"/>
    <mergeCell ref="E50:F50"/>
    <mergeCell ref="E44:F44"/>
    <mergeCell ref="C49:D49"/>
    <mergeCell ref="C50:D50"/>
    <mergeCell ref="C48:D48"/>
    <mergeCell ref="E39:F39"/>
    <mergeCell ref="E48:F48"/>
    <mergeCell ref="E46:F46"/>
    <mergeCell ref="E45:F45"/>
    <mergeCell ref="C46:D46"/>
    <mergeCell ref="E43:F43"/>
    <mergeCell ref="E42:F42"/>
    <mergeCell ref="C41:F41"/>
    <mergeCell ref="E47:F47"/>
    <mergeCell ref="C45:D45"/>
    <mergeCell ref="Y32:AA32"/>
    <mergeCell ref="AB33:AE33"/>
    <mergeCell ref="V36:X36"/>
    <mergeCell ref="E36:F36"/>
    <mergeCell ref="E38:F38"/>
    <mergeCell ref="G37:S37"/>
    <mergeCell ref="G38:S38"/>
    <mergeCell ref="T38:U38"/>
    <mergeCell ref="T36:U36"/>
    <mergeCell ref="G32:S32"/>
    <mergeCell ref="C37:D37"/>
    <mergeCell ref="AB32:AE32"/>
    <mergeCell ref="Y36:AA36"/>
    <mergeCell ref="AB36:AE36"/>
    <mergeCell ref="Y38:AA38"/>
    <mergeCell ref="T39:U39"/>
    <mergeCell ref="G39:S39"/>
    <mergeCell ref="Y37:AA37"/>
    <mergeCell ref="T32:U32"/>
    <mergeCell ref="V38:X38"/>
    <mergeCell ref="T42:U42"/>
    <mergeCell ref="V39:X39"/>
    <mergeCell ref="Y39:AA39"/>
    <mergeCell ref="Y42:AA42"/>
    <mergeCell ref="G27:S29"/>
    <mergeCell ref="W24:X24"/>
    <mergeCell ref="V32:X32"/>
    <mergeCell ref="V37:X37"/>
    <mergeCell ref="T31:U31"/>
    <mergeCell ref="V31:X31"/>
    <mergeCell ref="O24:P24"/>
    <mergeCell ref="T27:U29"/>
    <mergeCell ref="V27:X29"/>
    <mergeCell ref="W23:X23"/>
    <mergeCell ref="O22:P22"/>
    <mergeCell ref="L22:M22"/>
    <mergeCell ref="L25:M25"/>
    <mergeCell ref="L23:M23"/>
    <mergeCell ref="O23:P23"/>
    <mergeCell ref="Y20:AN25"/>
    <mergeCell ref="Q18:X19"/>
    <mergeCell ref="K18:P19"/>
    <mergeCell ref="L21:M21"/>
    <mergeCell ref="O21:P21"/>
    <mergeCell ref="W25:X25"/>
    <mergeCell ref="O25:P25"/>
    <mergeCell ref="L20:M20"/>
    <mergeCell ref="O20:P20"/>
    <mergeCell ref="L24:M24"/>
    <mergeCell ref="AI32:AN32"/>
    <mergeCell ref="N2:AF3"/>
    <mergeCell ref="AE5:AN5"/>
    <mergeCell ref="AJ18:AN19"/>
    <mergeCell ref="W20:X20"/>
    <mergeCell ref="W21:X21"/>
    <mergeCell ref="W22:X22"/>
    <mergeCell ref="B14:W14"/>
    <mergeCell ref="B5:Y5"/>
    <mergeCell ref="Y18:AI19"/>
    <mergeCell ref="B11:W11"/>
    <mergeCell ref="X11:AL11"/>
    <mergeCell ref="AF32:AH32"/>
    <mergeCell ref="Y27:AN27"/>
    <mergeCell ref="Y29:AA29"/>
    <mergeCell ref="AB29:AE29"/>
    <mergeCell ref="Y28:AE28"/>
    <mergeCell ref="AF28:AN28"/>
    <mergeCell ref="AF29:AH29"/>
    <mergeCell ref="AI29:AN29"/>
    <mergeCell ref="AF38:AH38"/>
    <mergeCell ref="V43:X43"/>
    <mergeCell ref="AE8:AN8"/>
    <mergeCell ref="X14:AF14"/>
    <mergeCell ref="AG14:AN14"/>
    <mergeCell ref="AM11:AN11"/>
    <mergeCell ref="B8:AD8"/>
    <mergeCell ref="AI43:AN43"/>
    <mergeCell ref="AI38:AN38"/>
    <mergeCell ref="AB39:AE39"/>
    <mergeCell ref="Y45:AA45"/>
    <mergeCell ref="V47:X47"/>
    <mergeCell ref="AB59:AE59"/>
    <mergeCell ref="AB50:AE50"/>
    <mergeCell ref="Y44:AA44"/>
    <mergeCell ref="Y56:AA56"/>
    <mergeCell ref="V45:X45"/>
    <mergeCell ref="V48:X48"/>
    <mergeCell ref="V50:X50"/>
    <mergeCell ref="V53:X53"/>
    <mergeCell ref="Y53:AA53"/>
    <mergeCell ref="Y46:AA46"/>
    <mergeCell ref="C54:AH54"/>
    <mergeCell ref="T53:U53"/>
    <mergeCell ref="AB48:AE48"/>
    <mergeCell ref="AB49:AE49"/>
    <mergeCell ref="V49:X49"/>
    <mergeCell ref="E53:F53"/>
    <mergeCell ref="G53:S53"/>
    <mergeCell ref="T47:U47"/>
    <mergeCell ref="Y48:AA48"/>
    <mergeCell ref="AI48:AN48"/>
    <mergeCell ref="AI50:AN50"/>
    <mergeCell ref="AF53:AH53"/>
    <mergeCell ref="AF39:AH39"/>
    <mergeCell ref="AI39:AN39"/>
    <mergeCell ref="AI49:AN49"/>
    <mergeCell ref="AF48:AH48"/>
    <mergeCell ref="AF49:AH49"/>
    <mergeCell ref="AF50:AH50"/>
    <mergeCell ref="AB47:AE47"/>
    <mergeCell ref="AF47:AH47"/>
    <mergeCell ref="AI47:AN47"/>
    <mergeCell ref="AI46:AN46"/>
    <mergeCell ref="AB46:AE46"/>
    <mergeCell ref="AI45:AN45"/>
    <mergeCell ref="AB45:AE45"/>
    <mergeCell ref="AF45:AH45"/>
    <mergeCell ref="AF46:AH46"/>
    <mergeCell ref="AI62:AN62"/>
    <mergeCell ref="AB62:AE62"/>
    <mergeCell ref="AF62:AH62"/>
    <mergeCell ref="AI54:AN54"/>
    <mergeCell ref="AI53:AN53"/>
    <mergeCell ref="AF59:AH59"/>
    <mergeCell ref="AB53:AE53"/>
    <mergeCell ref="AI59:AN59"/>
    <mergeCell ref="AF61:AH61"/>
    <mergeCell ref="AF60:AH60"/>
    <mergeCell ref="AF66:AH66"/>
    <mergeCell ref="AB65:AE65"/>
    <mergeCell ref="AF67:AH67"/>
    <mergeCell ref="AI67:AN67"/>
    <mergeCell ref="Y71:AA71"/>
    <mergeCell ref="Y66:AA66"/>
    <mergeCell ref="AI66:AN66"/>
    <mergeCell ref="AB67:AE67"/>
    <mergeCell ref="AI71:AN71"/>
    <mergeCell ref="AF65:AH65"/>
    <mergeCell ref="AB70:AE70"/>
    <mergeCell ref="V59:X59"/>
    <mergeCell ref="Y67:AA67"/>
    <mergeCell ref="V62:X62"/>
    <mergeCell ref="Y59:AA59"/>
    <mergeCell ref="Y60:AA60"/>
    <mergeCell ref="AB66:AE66"/>
    <mergeCell ref="V60:X60"/>
    <mergeCell ref="B96:AN96"/>
    <mergeCell ref="M93:AE94"/>
    <mergeCell ref="V73:X73"/>
    <mergeCell ref="C73:D73"/>
    <mergeCell ref="AI75:AN75"/>
    <mergeCell ref="V66:X66"/>
    <mergeCell ref="V67:X67"/>
    <mergeCell ref="AF72:AH72"/>
    <mergeCell ref="V70:X70"/>
    <mergeCell ref="Y70:AA70"/>
    <mergeCell ref="C31:D31"/>
    <mergeCell ref="T66:U66"/>
    <mergeCell ref="T67:U67"/>
    <mergeCell ref="E66:F66"/>
    <mergeCell ref="B26:AN26"/>
    <mergeCell ref="AI56:AN56"/>
    <mergeCell ref="AF56:AH56"/>
    <mergeCell ref="AB56:AE56"/>
    <mergeCell ref="AI61:AN61"/>
    <mergeCell ref="V61:X61"/>
  </mergeCells>
  <printOptions horizontalCentered="1"/>
  <pageMargins left="0.3937007874015748" right="0.07874015748031496" top="0.3937007874015748" bottom="0.1968503937007874" header="0.1968503937007874" footer="0.07874015748031496"/>
  <pageSetup fitToWidth="0" horizontalDpi="300" verticalDpi="300" orientation="portrait" paperSize="9" scale="50" r:id="rId4"/>
  <headerFooter alignWithMargins="0">
    <oddFooter>&amp;L&amp;8&amp;P / &amp;N&amp;R&amp;8&amp;F  / &amp;A</oddFooter>
  </headerFooter>
  <rowBreaks count="1" manualBreakCount="1">
    <brk id="68" min="1" max="3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7">
      <selection activeCell="B7" sqref="B7"/>
    </sheetView>
  </sheetViews>
  <sheetFormatPr defaultColWidth="9.140625" defaultRowHeight="12.75"/>
  <cols>
    <col min="1" max="1" width="6.8515625" style="67" customWidth="1"/>
    <col min="2" max="2" width="52.8515625" style="67" customWidth="1"/>
    <col min="3" max="3" width="14.00390625" style="67" bestFit="1" customWidth="1"/>
    <col min="4" max="4" width="9.28125" style="67" customWidth="1"/>
    <col min="5" max="5" width="14.8515625" style="67" bestFit="1" customWidth="1"/>
    <col min="6" max="6" width="16.57421875" style="67" customWidth="1"/>
    <col min="7" max="7" width="29.00390625" style="67" customWidth="1"/>
    <col min="8" max="8" width="15.140625" style="67" customWidth="1"/>
    <col min="9" max="16384" width="9.140625" style="67" customWidth="1"/>
  </cols>
  <sheetData>
    <row r="1" spans="1:8" ht="13.5" thickBot="1">
      <c r="A1" s="71"/>
      <c r="B1" s="72"/>
      <c r="C1" s="72"/>
      <c r="D1" s="72"/>
      <c r="E1" s="72"/>
      <c r="F1" s="72"/>
      <c r="H1" s="73"/>
    </row>
    <row r="2" spans="1:7" ht="21" thickBot="1">
      <c r="A2" s="390" t="s">
        <v>75</v>
      </c>
      <c r="B2" s="391"/>
      <c r="C2" s="391"/>
      <c r="D2" s="391"/>
      <c r="E2" s="391"/>
      <c r="F2" s="391"/>
      <c r="G2" s="392"/>
    </row>
    <row r="3" spans="1:7" ht="25.5" customHeight="1">
      <c r="A3" s="68"/>
      <c r="B3" s="69" t="s">
        <v>92</v>
      </c>
      <c r="G3" s="74"/>
    </row>
    <row r="4" spans="1:7" ht="21.75" customHeight="1" thickBot="1">
      <c r="A4" s="83" t="s">
        <v>58</v>
      </c>
      <c r="B4" s="403" t="s">
        <v>67</v>
      </c>
      <c r="C4" s="403"/>
      <c r="D4" s="403"/>
      <c r="E4" s="403"/>
      <c r="F4" s="403"/>
      <c r="G4" s="404"/>
    </row>
    <row r="5" spans="1:7" ht="12.75">
      <c r="A5" s="68"/>
      <c r="G5" s="74"/>
    </row>
    <row r="6" spans="1:7" ht="13.5" thickBot="1">
      <c r="A6" s="75"/>
      <c r="E6" s="76"/>
      <c r="G6" s="74"/>
    </row>
    <row r="7" spans="1:7" ht="28.5" customHeight="1">
      <c r="A7" s="109" t="s">
        <v>49</v>
      </c>
      <c r="B7" s="110" t="s">
        <v>48</v>
      </c>
      <c r="C7" s="80"/>
      <c r="D7" s="409"/>
      <c r="E7" s="410"/>
      <c r="F7" s="410"/>
      <c r="G7" s="411"/>
    </row>
    <row r="8" spans="1:7" ht="87.75" customHeight="1">
      <c r="A8" s="111" t="s">
        <v>50</v>
      </c>
      <c r="B8" s="112" t="s">
        <v>66</v>
      </c>
      <c r="C8" s="113" t="s">
        <v>83</v>
      </c>
      <c r="D8" s="385" t="s">
        <v>82</v>
      </c>
      <c r="E8" s="386"/>
      <c r="F8" s="386"/>
      <c r="G8" s="387"/>
    </row>
    <row r="9" spans="1:7" s="69" customFormat="1" ht="40.5" customHeight="1">
      <c r="A9" s="86"/>
      <c r="B9" s="87" t="s">
        <v>54</v>
      </c>
      <c r="C9" s="88"/>
      <c r="D9" s="399"/>
      <c r="E9" s="400"/>
      <c r="F9" s="400"/>
      <c r="G9" s="401"/>
    </row>
    <row r="10" spans="1:7" ht="42" customHeight="1">
      <c r="A10" s="111" t="s">
        <v>56</v>
      </c>
      <c r="B10" s="112" t="s">
        <v>80</v>
      </c>
      <c r="C10" s="113" t="s">
        <v>87</v>
      </c>
      <c r="D10" s="385" t="s">
        <v>86</v>
      </c>
      <c r="E10" s="386"/>
      <c r="F10" s="386"/>
      <c r="G10" s="387"/>
    </row>
    <row r="11" spans="1:7" ht="39.75" customHeight="1">
      <c r="A11" s="111" t="s">
        <v>57</v>
      </c>
      <c r="B11" s="78" t="s">
        <v>55</v>
      </c>
      <c r="C11" s="113" t="s">
        <v>85</v>
      </c>
      <c r="D11" s="396" t="s">
        <v>84</v>
      </c>
      <c r="E11" s="397"/>
      <c r="F11" s="397"/>
      <c r="G11" s="398"/>
    </row>
    <row r="12" spans="1:7" ht="36.75" customHeight="1">
      <c r="A12" s="111" t="s">
        <v>53</v>
      </c>
      <c r="B12" s="78" t="e">
        <f>PLANILHA!#REF!</f>
        <v>#REF!</v>
      </c>
      <c r="C12" s="113" t="s">
        <v>85</v>
      </c>
      <c r="D12" s="396" t="s">
        <v>84</v>
      </c>
      <c r="E12" s="397"/>
      <c r="F12" s="397"/>
      <c r="G12" s="398"/>
    </row>
    <row r="13" spans="1:7" ht="48.75" customHeight="1">
      <c r="A13" s="114" t="s">
        <v>59</v>
      </c>
      <c r="B13" s="112" t="s">
        <v>76</v>
      </c>
      <c r="C13" s="113" t="s">
        <v>90</v>
      </c>
      <c r="D13" s="385" t="s">
        <v>91</v>
      </c>
      <c r="E13" s="386"/>
      <c r="F13" s="386"/>
      <c r="G13" s="387"/>
    </row>
    <row r="14" spans="1:7" ht="36.75" customHeight="1">
      <c r="A14" s="114" t="s">
        <v>68</v>
      </c>
      <c r="B14" s="112" t="s">
        <v>77</v>
      </c>
      <c r="C14" s="113" t="s">
        <v>89</v>
      </c>
      <c r="D14" s="385" t="s">
        <v>88</v>
      </c>
      <c r="E14" s="386"/>
      <c r="F14" s="386"/>
      <c r="G14" s="387"/>
    </row>
    <row r="15" spans="1:7" s="69" customFormat="1" ht="30.75" customHeight="1">
      <c r="A15" s="107"/>
      <c r="B15" s="108" t="s">
        <v>52</v>
      </c>
      <c r="C15" s="88"/>
      <c r="D15" s="382"/>
      <c r="E15" s="383"/>
      <c r="F15" s="383"/>
      <c r="G15" s="384"/>
    </row>
    <row r="16" spans="1:7" ht="37.5" customHeight="1">
      <c r="A16" s="111" t="s">
        <v>69</v>
      </c>
      <c r="B16" s="77" t="str">
        <f>PLANILHA!G71</f>
        <v>ENSAIOS DE REGULARIZACAO DO SUBLEITO</v>
      </c>
      <c r="C16" s="81">
        <v>106</v>
      </c>
      <c r="D16" s="393" t="s">
        <v>64</v>
      </c>
      <c r="E16" s="394"/>
      <c r="F16" s="394"/>
      <c r="G16" s="395"/>
    </row>
    <row r="17" spans="1:7" ht="36" customHeight="1">
      <c r="A17" s="111" t="s">
        <v>70</v>
      </c>
      <c r="B17" s="77" t="str">
        <f>PLANILHA!G72</f>
        <v>ENSAIOS DE BASE ESTABILIZADA GRANULOMETRICAMENTE</v>
      </c>
      <c r="C17" s="81" t="e">
        <f>PLANILHA!V72</f>
        <v>#REF!</v>
      </c>
      <c r="D17" s="405" t="s">
        <v>65</v>
      </c>
      <c r="E17" s="406"/>
      <c r="F17" s="406"/>
      <c r="G17" s="407"/>
    </row>
    <row r="18" spans="1:7" ht="43.5" customHeight="1">
      <c r="A18" s="111" t="s">
        <v>71</v>
      </c>
      <c r="B18" s="77" t="str">
        <f>PLANILHA!G73</f>
        <v>ENSAIOS DE CONCRETO ASFALTICO</v>
      </c>
      <c r="C18" s="113" t="s">
        <v>78</v>
      </c>
      <c r="D18" s="408" t="s">
        <v>79</v>
      </c>
      <c r="E18" s="406"/>
      <c r="F18" s="406"/>
      <c r="G18" s="407"/>
    </row>
    <row r="19" spans="1:7" ht="33" customHeight="1" thickBot="1">
      <c r="A19" s="111" t="s">
        <v>72</v>
      </c>
      <c r="B19" s="79" t="e">
        <f>PLANILHA!#REF!</f>
        <v>#REF!</v>
      </c>
      <c r="C19" s="82">
        <v>13</v>
      </c>
      <c r="D19" s="393" t="s">
        <v>81</v>
      </c>
      <c r="E19" s="394"/>
      <c r="F19" s="394"/>
      <c r="G19" s="395"/>
    </row>
    <row r="20" spans="1:7" ht="12.75">
      <c r="A20" s="402"/>
      <c r="B20" s="402"/>
      <c r="C20" s="402"/>
      <c r="D20" s="402"/>
      <c r="E20" s="402"/>
      <c r="F20" s="402"/>
      <c r="G20" s="402"/>
    </row>
    <row r="21" spans="2:7" ht="30.75" customHeight="1">
      <c r="B21" s="388" t="s">
        <v>73</v>
      </c>
      <c r="C21" s="388"/>
      <c r="D21" s="388"/>
      <c r="E21" s="388"/>
      <c r="F21" s="388"/>
      <c r="G21" s="388"/>
    </row>
    <row r="22" spans="2:7" ht="15" customHeight="1">
      <c r="B22" s="388" t="s">
        <v>74</v>
      </c>
      <c r="C22" s="388"/>
      <c r="D22" s="388"/>
      <c r="E22" s="388"/>
      <c r="F22" s="388"/>
      <c r="G22" s="388"/>
    </row>
    <row r="23" spans="2:7" ht="12.75">
      <c r="B23" s="388"/>
      <c r="C23" s="388"/>
      <c r="D23" s="388"/>
      <c r="E23" s="388"/>
      <c r="F23" s="388"/>
      <c r="G23" s="388"/>
    </row>
    <row r="24" spans="3:4" ht="12.75">
      <c r="C24" s="389"/>
      <c r="D24" s="389"/>
    </row>
  </sheetData>
  <sheetProtection/>
  <mergeCells count="20">
    <mergeCell ref="D9:G9"/>
    <mergeCell ref="A20:G20"/>
    <mergeCell ref="B4:G4"/>
    <mergeCell ref="D13:G13"/>
    <mergeCell ref="D14:G14"/>
    <mergeCell ref="D16:G16"/>
    <mergeCell ref="D17:G17"/>
    <mergeCell ref="D18:G18"/>
    <mergeCell ref="D7:G7"/>
    <mergeCell ref="D11:G11"/>
    <mergeCell ref="D15:G15"/>
    <mergeCell ref="D10:G10"/>
    <mergeCell ref="B23:G23"/>
    <mergeCell ref="C24:D24"/>
    <mergeCell ref="A2:G2"/>
    <mergeCell ref="D8:G8"/>
    <mergeCell ref="B21:G21"/>
    <mergeCell ref="B22:G22"/>
    <mergeCell ref="D19:G19"/>
    <mergeCell ref="D12:G12"/>
  </mergeCells>
  <conditionalFormatting sqref="A7:B19">
    <cfRule type="expression" priority="4" dxfId="0" stopIfTrue="1">
      <formula>#REF!=1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360" verticalDpi="36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B9">
      <selection activeCell="A6" sqref="A6:E6"/>
    </sheetView>
  </sheetViews>
  <sheetFormatPr defaultColWidth="9.140625" defaultRowHeight="12.75"/>
  <cols>
    <col min="3" max="3" width="13.421875" style="0" customWidth="1"/>
    <col min="4" max="4" width="12.28125" style="0" customWidth="1"/>
    <col min="6" max="6" width="17.140625" style="0" customWidth="1"/>
    <col min="7" max="7" width="16.140625" style="0" customWidth="1"/>
    <col min="9" max="9" width="13.140625" style="0" bestFit="1" customWidth="1"/>
  </cols>
  <sheetData>
    <row r="1" spans="1:5" ht="12.75">
      <c r="A1" s="183" t="s">
        <v>214</v>
      </c>
      <c r="B1" s="184"/>
      <c r="C1" s="418" t="e">
        <f>D14</f>
        <v>#REF!</v>
      </c>
      <c r="D1" s="419"/>
      <c r="E1" s="67" t="s">
        <v>215</v>
      </c>
    </row>
    <row r="2" spans="1:4" ht="12.75">
      <c r="A2" s="412" t="s">
        <v>216</v>
      </c>
      <c r="B2" s="413"/>
      <c r="C2" s="420">
        <v>500000</v>
      </c>
      <c r="D2" s="421"/>
    </row>
    <row r="3" spans="1:4" ht="12.75">
      <c r="A3" s="412" t="s">
        <v>217</v>
      </c>
      <c r="B3" s="413"/>
      <c r="C3" s="418" t="e">
        <f>C1-C2</f>
        <v>#REF!</v>
      </c>
      <c r="D3" s="419"/>
    </row>
    <row r="4" spans="1:4" ht="12.75">
      <c r="A4" s="412" t="s">
        <v>218</v>
      </c>
      <c r="B4" s="413"/>
      <c r="C4" s="422" t="e">
        <f>C2/C1</f>
        <v>#REF!</v>
      </c>
      <c r="D4" s="423"/>
    </row>
    <row r="5" spans="6:7" ht="12.75">
      <c r="F5" s="67" t="s">
        <v>219</v>
      </c>
      <c r="G5" s="67" t="s">
        <v>220</v>
      </c>
    </row>
    <row r="6" spans="1:7" ht="12.75">
      <c r="A6" s="429" t="s">
        <v>221</v>
      </c>
      <c r="B6" s="430"/>
      <c r="C6" s="430"/>
      <c r="D6" s="430"/>
      <c r="E6" s="431"/>
      <c r="F6" s="185" t="s">
        <v>234</v>
      </c>
      <c r="G6" s="185" t="s">
        <v>61</v>
      </c>
    </row>
    <row r="7" spans="1:7" ht="12.75">
      <c r="A7" s="70" t="s">
        <v>222</v>
      </c>
      <c r="B7" s="412" t="str">
        <f>'[1]PL BOA SORTE'!$C$10</f>
        <v>SERVICOS PRELIMINARES</v>
      </c>
      <c r="C7" s="413"/>
      <c r="D7" s="414" t="e">
        <f>PLANILHA!AI34</f>
        <v>#REF!</v>
      </c>
      <c r="E7" s="415"/>
      <c r="F7" s="186" t="e">
        <f aca="true" t="shared" si="0" ref="F7:F13">D7-G7</f>
        <v>#REF!</v>
      </c>
      <c r="G7" s="186" t="e">
        <f aca="true" t="shared" si="1" ref="G7:G13">D7-(D7*$C$4)</f>
        <v>#REF!</v>
      </c>
    </row>
    <row r="8" spans="1:7" ht="12.75">
      <c r="A8" s="70" t="s">
        <v>223</v>
      </c>
      <c r="B8" s="412" t="s">
        <v>98</v>
      </c>
      <c r="C8" s="413"/>
      <c r="D8" s="414" t="e">
        <f>PLANILHA!AI40</f>
        <v>#REF!</v>
      </c>
      <c r="E8" s="415"/>
      <c r="F8" s="186" t="e">
        <f t="shared" si="0"/>
        <v>#REF!</v>
      </c>
      <c r="G8" s="186" t="e">
        <f t="shared" si="1"/>
        <v>#REF!</v>
      </c>
    </row>
    <row r="9" spans="1:7" ht="12.75">
      <c r="A9" s="187" t="s">
        <v>224</v>
      </c>
      <c r="B9" s="412" t="s">
        <v>227</v>
      </c>
      <c r="C9" s="413"/>
      <c r="D9" s="414" t="e">
        <f>PLANILHA!AI51</f>
        <v>#REF!</v>
      </c>
      <c r="E9" s="415"/>
      <c r="F9" s="186" t="e">
        <f t="shared" si="0"/>
        <v>#REF!</v>
      </c>
      <c r="G9" s="186" t="e">
        <f t="shared" si="1"/>
        <v>#REF!</v>
      </c>
    </row>
    <row r="10" spans="1:7" ht="12.75">
      <c r="A10" s="187" t="s">
        <v>49</v>
      </c>
      <c r="B10" s="412" t="s">
        <v>119</v>
      </c>
      <c r="C10" s="413"/>
      <c r="D10" s="414" t="e">
        <f>PLANILHA!AI54</f>
        <v>#REF!</v>
      </c>
      <c r="E10" s="415"/>
      <c r="F10" s="186" t="e">
        <f t="shared" si="0"/>
        <v>#REF!</v>
      </c>
      <c r="G10" s="186" t="e">
        <f t="shared" si="1"/>
        <v>#REF!</v>
      </c>
    </row>
    <row r="11" spans="1:7" ht="26.25" customHeight="1">
      <c r="A11" s="187" t="s">
        <v>231</v>
      </c>
      <c r="B11" s="416" t="s">
        <v>228</v>
      </c>
      <c r="C11" s="417"/>
      <c r="D11" s="414" t="e">
        <f>PLANILHA!AI63</f>
        <v>#REF!</v>
      </c>
      <c r="E11" s="415"/>
      <c r="F11" s="186" t="e">
        <f t="shared" si="0"/>
        <v>#REF!</v>
      </c>
      <c r="G11" s="186" t="e">
        <f t="shared" si="1"/>
        <v>#REF!</v>
      </c>
    </row>
    <row r="12" spans="1:7" ht="12.75">
      <c r="A12" s="187" t="s">
        <v>232</v>
      </c>
      <c r="B12" s="412" t="s">
        <v>229</v>
      </c>
      <c r="C12" s="413"/>
      <c r="D12" s="414">
        <f>PLANILHA!AI68</f>
        <v>17449</v>
      </c>
      <c r="E12" s="415"/>
      <c r="F12" s="186" t="e">
        <f t="shared" si="0"/>
        <v>#REF!</v>
      </c>
      <c r="G12" s="186" t="e">
        <f t="shared" si="1"/>
        <v>#REF!</v>
      </c>
    </row>
    <row r="13" spans="1:7" ht="12.75">
      <c r="A13" s="187" t="s">
        <v>233</v>
      </c>
      <c r="B13" s="412" t="s">
        <v>230</v>
      </c>
      <c r="C13" s="413"/>
      <c r="D13" s="414" t="e">
        <f>PLANILHA!AI74</f>
        <v>#REF!</v>
      </c>
      <c r="E13" s="415"/>
      <c r="F13" s="186" t="e">
        <f t="shared" si="0"/>
        <v>#REF!</v>
      </c>
      <c r="G13" s="186" t="e">
        <f t="shared" si="1"/>
        <v>#REF!</v>
      </c>
    </row>
    <row r="14" spans="1:7" ht="12.75">
      <c r="A14" s="424" t="s">
        <v>225</v>
      </c>
      <c r="B14" s="425"/>
      <c r="C14" s="426"/>
      <c r="D14" s="427" t="e">
        <f>SUM(D7:E13)</f>
        <v>#REF!</v>
      </c>
      <c r="E14" s="428"/>
      <c r="F14" s="188" t="e">
        <f>SUM(F7:F13)</f>
        <v>#REF!</v>
      </c>
      <c r="G14" s="188" t="e">
        <f>SUM(G7:G13)</f>
        <v>#REF!</v>
      </c>
    </row>
    <row r="17" spans="7:9" ht="12.75">
      <c r="G17" s="189"/>
      <c r="I17" s="199"/>
    </row>
  </sheetData>
  <sheetProtection/>
  <mergeCells count="24">
    <mergeCell ref="B10:C10"/>
    <mergeCell ref="D10:E10"/>
    <mergeCell ref="A14:C14"/>
    <mergeCell ref="D14:E14"/>
    <mergeCell ref="A6:E6"/>
    <mergeCell ref="B7:C7"/>
    <mergeCell ref="D7:E7"/>
    <mergeCell ref="B8:C8"/>
    <mergeCell ref="D8:E8"/>
    <mergeCell ref="B9:C9"/>
    <mergeCell ref="D9:E9"/>
    <mergeCell ref="C1:D1"/>
    <mergeCell ref="A2:B2"/>
    <mergeCell ref="C2:D2"/>
    <mergeCell ref="A3:B3"/>
    <mergeCell ref="C3:D3"/>
    <mergeCell ref="A4:B4"/>
    <mergeCell ref="C4:D4"/>
    <mergeCell ref="B13:C13"/>
    <mergeCell ref="D13:E13"/>
    <mergeCell ref="B11:C11"/>
    <mergeCell ref="D11:E11"/>
    <mergeCell ref="B12:C12"/>
    <mergeCell ref="D12:E12"/>
  </mergeCells>
  <printOptions horizontalCentered="1"/>
  <pageMargins left="0.5118110236220472" right="0.5118110236220472" top="0.7874015748031497" bottom="0.7874015748031497" header="0.31496062992125984" footer="0.31496062992125984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tabSelected="1" view="pageBreakPreview" zoomScale="130" zoomScaleNormal="85" zoomScaleSheetLayoutView="130" zoomScalePageLayoutView="0" workbookViewId="0" topLeftCell="A1">
      <selection activeCell="I14" sqref="I14"/>
    </sheetView>
  </sheetViews>
  <sheetFormatPr defaultColWidth="9.140625" defaultRowHeight="12.75"/>
  <cols>
    <col min="1" max="1" width="10.7109375" style="205" customWidth="1"/>
    <col min="2" max="3" width="30.7109375" style="205" customWidth="1"/>
    <col min="4" max="11" width="15.7109375" style="205" customWidth="1"/>
    <col min="12" max="16384" width="9.140625" style="205" customWidth="1"/>
  </cols>
  <sheetData>
    <row r="1" spans="1:11" s="211" customFormat="1" ht="39.75" customHeight="1">
      <c r="A1" s="439" t="s">
        <v>314</v>
      </c>
      <c r="B1" s="440"/>
      <c r="C1" s="440"/>
      <c r="D1" s="440"/>
      <c r="E1" s="440"/>
      <c r="F1" s="440"/>
      <c r="G1" s="440"/>
      <c r="H1" s="440"/>
      <c r="I1" s="440"/>
      <c r="J1" s="440"/>
      <c r="K1" s="441"/>
    </row>
    <row r="2" spans="1:11" s="201" customFormat="1" ht="15" customHeight="1">
      <c r="A2" s="228" t="s">
        <v>58</v>
      </c>
      <c r="B2" s="446" t="s">
        <v>319</v>
      </c>
      <c r="C2" s="446"/>
      <c r="D2" s="446"/>
      <c r="E2" s="446"/>
      <c r="F2" s="446"/>
      <c r="G2" s="446"/>
      <c r="H2" s="446"/>
      <c r="I2" s="446"/>
      <c r="J2" s="244" t="s">
        <v>311</v>
      </c>
      <c r="K2" s="229">
        <v>0.05</v>
      </c>
    </row>
    <row r="3" spans="1:11" s="201" customFormat="1" ht="15">
      <c r="A3" s="228" t="s">
        <v>155</v>
      </c>
      <c r="B3" s="446" t="s">
        <v>320</v>
      </c>
      <c r="C3" s="446"/>
      <c r="D3" s="446"/>
      <c r="E3" s="446"/>
      <c r="F3" s="446"/>
      <c r="G3" s="446"/>
      <c r="H3" s="446"/>
      <c r="I3" s="446"/>
      <c r="J3" s="244" t="s">
        <v>310</v>
      </c>
      <c r="K3" s="229">
        <v>0.3087</v>
      </c>
    </row>
    <row r="4" spans="1:11" s="201" customFormat="1" ht="15" customHeight="1">
      <c r="A4" s="230" t="s">
        <v>298</v>
      </c>
      <c r="B4" s="447" t="s">
        <v>313</v>
      </c>
      <c r="C4" s="447"/>
      <c r="D4" s="447"/>
      <c r="E4" s="447"/>
      <c r="F4" s="448"/>
      <c r="G4" s="442" t="s">
        <v>299</v>
      </c>
      <c r="H4" s="443"/>
      <c r="I4" s="226" t="s">
        <v>300</v>
      </c>
      <c r="J4" s="244" t="s">
        <v>301</v>
      </c>
      <c r="K4" s="231">
        <v>45303</v>
      </c>
    </row>
    <row r="5" spans="1:11" s="201" customFormat="1" ht="7.5" customHeight="1" thickBot="1">
      <c r="A5" s="432"/>
      <c r="B5" s="433"/>
      <c r="C5" s="433"/>
      <c r="D5" s="433"/>
      <c r="E5" s="433"/>
      <c r="F5" s="433"/>
      <c r="G5" s="433"/>
      <c r="H5" s="433"/>
      <c r="I5" s="433"/>
      <c r="J5" s="433"/>
      <c r="K5" s="434"/>
    </row>
    <row r="6" spans="1:183" s="202" customFormat="1" ht="15.75" thickBot="1">
      <c r="A6" s="232"/>
      <c r="B6" s="435" t="s">
        <v>321</v>
      </c>
      <c r="C6" s="435"/>
      <c r="D6" s="435"/>
      <c r="E6" s="435"/>
      <c r="F6" s="435"/>
      <c r="G6" s="435"/>
      <c r="H6" s="435"/>
      <c r="I6" s="435"/>
      <c r="J6" s="435"/>
      <c r="K6" s="436"/>
      <c r="L6" s="201"/>
      <c r="M6"/>
      <c r="N6"/>
      <c r="O6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  <c r="FF6" s="201"/>
      <c r="FG6" s="201"/>
      <c r="FH6" s="201"/>
      <c r="FI6" s="201"/>
      <c r="FJ6" s="201"/>
      <c r="FK6" s="201"/>
      <c r="FL6" s="201"/>
      <c r="FM6" s="201"/>
      <c r="FN6" s="201"/>
      <c r="FO6" s="201"/>
      <c r="FP6" s="201"/>
      <c r="FQ6" s="201"/>
      <c r="FR6" s="201"/>
      <c r="FS6" s="201"/>
      <c r="FT6" s="201"/>
      <c r="FU6" s="201"/>
      <c r="FV6" s="201"/>
      <c r="FW6" s="201"/>
      <c r="FX6" s="201"/>
      <c r="FY6" s="201"/>
      <c r="FZ6" s="201"/>
      <c r="GA6" s="201"/>
    </row>
    <row r="7" spans="1:15" s="201" customFormat="1" ht="7.5" customHeight="1">
      <c r="A7" s="432"/>
      <c r="B7" s="433"/>
      <c r="C7" s="433"/>
      <c r="D7" s="433"/>
      <c r="E7" s="433"/>
      <c r="F7" s="433"/>
      <c r="G7" s="433"/>
      <c r="H7" s="433"/>
      <c r="I7" s="433"/>
      <c r="J7" s="433"/>
      <c r="K7" s="434"/>
      <c r="M7"/>
      <c r="N7"/>
      <c r="O7"/>
    </row>
    <row r="8" spans="1:251" s="203" customFormat="1" ht="15.75" customHeight="1">
      <c r="A8" s="233">
        <v>1</v>
      </c>
      <c r="B8" s="437" t="s">
        <v>312</v>
      </c>
      <c r="C8" s="437"/>
      <c r="D8" s="437"/>
      <c r="E8" s="437"/>
      <c r="F8" s="437"/>
      <c r="G8" s="437"/>
      <c r="H8" s="437"/>
      <c r="I8" s="437"/>
      <c r="J8" s="437"/>
      <c r="K8" s="438"/>
      <c r="L8" s="201"/>
      <c r="M8"/>
      <c r="N8"/>
      <c r="O8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  <c r="FH8" s="201"/>
      <c r="FI8" s="201"/>
      <c r="FJ8" s="201"/>
      <c r="FK8" s="201"/>
      <c r="FL8" s="201"/>
      <c r="FM8" s="201"/>
      <c r="FN8" s="201"/>
      <c r="FO8" s="201"/>
      <c r="FP8" s="201"/>
      <c r="FQ8" s="201"/>
      <c r="FR8" s="201"/>
      <c r="FS8" s="201"/>
      <c r="FT8" s="201"/>
      <c r="FU8" s="201"/>
      <c r="FV8" s="201"/>
      <c r="FW8" s="201"/>
      <c r="FX8" s="201"/>
      <c r="FY8" s="201"/>
      <c r="FZ8" s="201"/>
      <c r="GA8" s="201"/>
      <c r="GF8" s="204"/>
      <c r="GM8" s="204"/>
      <c r="GT8" s="204"/>
      <c r="HA8" s="204"/>
      <c r="HH8" s="204"/>
      <c r="HO8" s="204"/>
      <c r="HV8" s="204"/>
      <c r="IC8" s="204"/>
      <c r="IJ8" s="204"/>
      <c r="IQ8" s="204"/>
    </row>
    <row r="9" spans="1:15" s="201" customFormat="1" ht="7.5" customHeight="1">
      <c r="A9" s="456"/>
      <c r="B9" s="457"/>
      <c r="C9" s="457"/>
      <c r="D9" s="457"/>
      <c r="E9" s="457"/>
      <c r="F9" s="457"/>
      <c r="G9" s="457"/>
      <c r="H9" s="457"/>
      <c r="I9" s="457"/>
      <c r="J9" s="457"/>
      <c r="K9" s="449"/>
      <c r="M9"/>
      <c r="N9"/>
      <c r="O9"/>
    </row>
    <row r="10" spans="1:11" s="201" customFormat="1" ht="25.5">
      <c r="A10" s="236" t="s">
        <v>99</v>
      </c>
      <c r="B10" s="218" t="s">
        <v>302</v>
      </c>
      <c r="C10" s="444" t="s">
        <v>322</v>
      </c>
      <c r="D10" s="444"/>
      <c r="E10" s="444"/>
      <c r="F10" s="444"/>
      <c r="G10" s="444"/>
      <c r="H10" s="444"/>
      <c r="I10" s="444"/>
      <c r="J10" s="444"/>
      <c r="K10" s="445"/>
    </row>
    <row r="11" spans="1:11" s="201" customFormat="1" ht="36">
      <c r="A11" s="234" t="s">
        <v>303</v>
      </c>
      <c r="B11" s="212" t="s">
        <v>304</v>
      </c>
      <c r="C11" s="213" t="s">
        <v>305</v>
      </c>
      <c r="D11" s="212" t="s">
        <v>285</v>
      </c>
      <c r="E11" s="212" t="s">
        <v>308</v>
      </c>
      <c r="F11" s="212" t="s">
        <v>324</v>
      </c>
      <c r="G11" s="212" t="s">
        <v>309</v>
      </c>
      <c r="H11" s="212" t="s">
        <v>315</v>
      </c>
      <c r="I11" s="212" t="s">
        <v>316</v>
      </c>
      <c r="J11" s="212" t="s">
        <v>307</v>
      </c>
      <c r="K11" s="235" t="s">
        <v>306</v>
      </c>
    </row>
    <row r="12" spans="1:11" s="201" customFormat="1" ht="15">
      <c r="A12" s="237"/>
      <c r="B12" s="215" t="s">
        <v>323</v>
      </c>
      <c r="C12" s="214" t="s">
        <v>322</v>
      </c>
      <c r="D12" s="216">
        <v>60</v>
      </c>
      <c r="E12" s="216">
        <v>30</v>
      </c>
      <c r="F12" s="216">
        <v>2</v>
      </c>
      <c r="G12" s="216">
        <f>(D12*E12)/F12</f>
        <v>900</v>
      </c>
      <c r="H12" s="224">
        <v>200</v>
      </c>
      <c r="I12" s="224">
        <f>H12*($K$3+1)</f>
        <v>261.74</v>
      </c>
      <c r="J12" s="224">
        <f>G12*I12</f>
        <v>235566</v>
      </c>
      <c r="K12" s="449"/>
    </row>
    <row r="13" spans="1:11" s="201" customFormat="1" ht="15">
      <c r="A13" s="450" t="s">
        <v>51</v>
      </c>
      <c r="B13" s="451"/>
      <c r="C13" s="451"/>
      <c r="D13" s="451"/>
      <c r="E13" s="451"/>
      <c r="F13" s="452"/>
      <c r="G13" s="217">
        <f>ROUND(SUM(G12:G12),2)</f>
        <v>900</v>
      </c>
      <c r="H13" s="219"/>
      <c r="I13" s="219"/>
      <c r="J13" s="220">
        <f>SUM(J12:J12)</f>
        <v>235566</v>
      </c>
      <c r="K13" s="449"/>
    </row>
    <row r="14" spans="1:11" ht="15">
      <c r="A14" s="238"/>
      <c r="B14" s="201"/>
      <c r="C14" s="201"/>
      <c r="D14" s="201"/>
      <c r="E14" s="201"/>
      <c r="F14" s="201"/>
      <c r="G14" s="201"/>
      <c r="H14" s="201"/>
      <c r="I14" s="201"/>
      <c r="J14" s="201"/>
      <c r="K14" s="239"/>
    </row>
    <row r="15" spans="1:11" ht="15">
      <c r="A15" s="238"/>
      <c r="B15" s="201"/>
      <c r="C15" s="201"/>
      <c r="D15" s="201"/>
      <c r="E15" s="201"/>
      <c r="F15" s="201"/>
      <c r="G15" s="201"/>
      <c r="H15" s="201"/>
      <c r="I15" s="201"/>
      <c r="J15" s="201"/>
      <c r="K15" s="239"/>
    </row>
    <row r="16" spans="1:11" ht="15">
      <c r="A16" s="238"/>
      <c r="B16" s="201"/>
      <c r="C16" s="201"/>
      <c r="D16" s="201"/>
      <c r="E16" s="201"/>
      <c r="F16" s="201"/>
      <c r="G16" s="201"/>
      <c r="H16" s="201"/>
      <c r="I16" s="201"/>
      <c r="J16" s="201"/>
      <c r="K16" s="239"/>
    </row>
    <row r="17" spans="1:11" ht="15">
      <c r="A17" s="238"/>
      <c r="B17" s="201"/>
      <c r="C17" s="201"/>
      <c r="D17" s="201"/>
      <c r="E17" s="201"/>
      <c r="F17" s="227"/>
      <c r="G17" s="227"/>
      <c r="H17" s="227"/>
      <c r="I17" s="227"/>
      <c r="J17" s="201"/>
      <c r="K17" s="239"/>
    </row>
    <row r="18" spans="1:11" ht="15">
      <c r="A18" s="238"/>
      <c r="B18" s="201"/>
      <c r="C18" s="453"/>
      <c r="D18" s="453"/>
      <c r="E18" s="201"/>
      <c r="F18" s="222"/>
      <c r="G18" s="223"/>
      <c r="H18" s="223"/>
      <c r="I18" s="225"/>
      <c r="J18" s="201"/>
      <c r="K18" s="239"/>
    </row>
    <row r="19" spans="1:11" ht="15">
      <c r="A19" s="238"/>
      <c r="B19" s="201"/>
      <c r="C19" s="454" t="s">
        <v>317</v>
      </c>
      <c r="D19" s="454"/>
      <c r="E19" s="201"/>
      <c r="F19" s="455" t="s">
        <v>325</v>
      </c>
      <c r="G19" s="455"/>
      <c r="H19" s="455"/>
      <c r="I19" s="221"/>
      <c r="J19" s="201"/>
      <c r="K19" s="239"/>
    </row>
    <row r="20" spans="1:11" ht="15">
      <c r="A20" s="238"/>
      <c r="B20" s="201"/>
      <c r="C20" s="454" t="s">
        <v>318</v>
      </c>
      <c r="D20" s="454"/>
      <c r="E20" s="201"/>
      <c r="F20" s="454"/>
      <c r="G20" s="454"/>
      <c r="H20" s="454"/>
      <c r="I20" s="221"/>
      <c r="J20" s="201"/>
      <c r="K20" s="239"/>
    </row>
    <row r="21" spans="1:11" ht="15.75" thickBot="1">
      <c r="A21" s="240"/>
      <c r="B21" s="241"/>
      <c r="C21" s="241"/>
      <c r="D21" s="241"/>
      <c r="E21" s="241"/>
      <c r="F21" s="242"/>
      <c r="G21" s="242"/>
      <c r="H21" s="242"/>
      <c r="I21" s="242"/>
      <c r="J21" s="241"/>
      <c r="K21" s="243"/>
    </row>
    <row r="22" spans="6:9" ht="15">
      <c r="F22"/>
      <c r="G22"/>
      <c r="H22"/>
      <c r="I22"/>
    </row>
    <row r="23" spans="6:9" ht="15">
      <c r="F23"/>
      <c r="G23"/>
      <c r="H23"/>
      <c r="I23"/>
    </row>
  </sheetData>
  <sheetProtection/>
  <mergeCells count="17">
    <mergeCell ref="K12:K13"/>
    <mergeCell ref="A7:K7"/>
    <mergeCell ref="A13:F13"/>
    <mergeCell ref="C18:D18"/>
    <mergeCell ref="C19:D19"/>
    <mergeCell ref="C20:D20"/>
    <mergeCell ref="F19:H20"/>
    <mergeCell ref="A9:K9"/>
    <mergeCell ref="A5:K5"/>
    <mergeCell ref="B6:K6"/>
    <mergeCell ref="B8:K8"/>
    <mergeCell ref="A1:K1"/>
    <mergeCell ref="G4:H4"/>
    <mergeCell ref="C10:K10"/>
    <mergeCell ref="B3:I3"/>
    <mergeCell ref="B2:I2"/>
    <mergeCell ref="B4:F4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F20" sqref="F20"/>
    </sheetView>
  </sheetViews>
  <sheetFormatPr defaultColWidth="9.140625" defaultRowHeight="12.75"/>
  <cols>
    <col min="6" max="6" width="15.7109375" style="0" customWidth="1"/>
    <col min="7" max="7" width="18.28125" style="0" customWidth="1"/>
    <col min="8" max="8" width="15.57421875" style="0" customWidth="1"/>
  </cols>
  <sheetData>
    <row r="1" spans="1:11" ht="12.75">
      <c r="A1" s="465" t="s">
        <v>289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2.75">
      <c r="A2" s="466"/>
      <c r="B2" s="466"/>
      <c r="C2" s="466"/>
      <c r="D2" s="466"/>
      <c r="E2" s="466"/>
      <c r="F2" s="466"/>
      <c r="G2" s="466"/>
      <c r="H2" s="466"/>
      <c r="I2" s="466"/>
      <c r="J2" s="466"/>
      <c r="K2" s="466"/>
    </row>
    <row r="3" spans="1:11" ht="12.75">
      <c r="A3" s="466"/>
      <c r="B3" s="466"/>
      <c r="C3" s="466"/>
      <c r="D3" s="466"/>
      <c r="E3" s="466"/>
      <c r="F3" s="466"/>
      <c r="G3" s="466"/>
      <c r="H3" s="466"/>
      <c r="I3" s="466"/>
      <c r="J3" s="466"/>
      <c r="K3" s="466"/>
    </row>
    <row r="4" spans="1:11" ht="12.75">
      <c r="A4" s="467" t="s">
        <v>290</v>
      </c>
      <c r="B4" s="467"/>
      <c r="C4" s="467"/>
      <c r="D4" s="467"/>
      <c r="E4" s="467" t="s">
        <v>291</v>
      </c>
      <c r="F4" s="468"/>
      <c r="G4" s="468"/>
      <c r="H4" s="468"/>
      <c r="I4" s="467" t="s">
        <v>292</v>
      </c>
      <c r="J4" s="467"/>
      <c r="K4" s="467" t="s">
        <v>293</v>
      </c>
    </row>
    <row r="5" spans="1:11" ht="11.25" customHeight="1">
      <c r="A5" s="467"/>
      <c r="B5" s="467"/>
      <c r="C5" s="467"/>
      <c r="D5" s="467"/>
      <c r="E5" s="468"/>
      <c r="F5" s="468"/>
      <c r="G5" s="468"/>
      <c r="H5" s="468"/>
      <c r="I5" s="467"/>
      <c r="J5" s="467"/>
      <c r="K5" s="467"/>
    </row>
    <row r="6" spans="1:11" ht="12.75">
      <c r="A6" s="467"/>
      <c r="B6" s="467"/>
      <c r="C6" s="467"/>
      <c r="D6" s="467"/>
      <c r="E6" s="469" t="s">
        <v>295</v>
      </c>
      <c r="F6" s="470"/>
      <c r="G6" s="207" t="s">
        <v>296</v>
      </c>
      <c r="H6" s="207" t="s">
        <v>297</v>
      </c>
      <c r="I6" s="467"/>
      <c r="J6" s="467"/>
      <c r="K6" s="467"/>
    </row>
    <row r="7" spans="1:11" s="208" customFormat="1" ht="12.75">
      <c r="A7" s="464" t="s">
        <v>294</v>
      </c>
      <c r="B7" s="464"/>
      <c r="C7" s="464"/>
      <c r="D7" s="464"/>
      <c r="E7" s="458">
        <v>4859</v>
      </c>
      <c r="F7" s="458"/>
      <c r="G7" s="458">
        <v>4170</v>
      </c>
      <c r="H7" s="458">
        <v>7400</v>
      </c>
      <c r="I7" s="459">
        <f>AVERAGE(E7:H14)</f>
        <v>5476.333333333333</v>
      </c>
      <c r="J7" s="460"/>
      <c r="K7" s="463"/>
    </row>
    <row r="8" spans="1:11" ht="12.75">
      <c r="A8" s="464"/>
      <c r="B8" s="464"/>
      <c r="C8" s="464"/>
      <c r="D8" s="464"/>
      <c r="E8" s="458"/>
      <c r="F8" s="458"/>
      <c r="G8" s="458"/>
      <c r="H8" s="458"/>
      <c r="I8" s="460"/>
      <c r="J8" s="460"/>
      <c r="K8" s="463"/>
    </row>
    <row r="9" spans="1:11" ht="12.75">
      <c r="A9" s="464"/>
      <c r="B9" s="464"/>
      <c r="C9" s="464"/>
      <c r="D9" s="464"/>
      <c r="E9" s="458"/>
      <c r="F9" s="458"/>
      <c r="G9" s="458"/>
      <c r="H9" s="458"/>
      <c r="I9" s="460"/>
      <c r="J9" s="460"/>
      <c r="K9" s="463"/>
    </row>
    <row r="10" spans="1:11" ht="12.75">
      <c r="A10" s="464"/>
      <c r="B10" s="464"/>
      <c r="C10" s="464"/>
      <c r="D10" s="464"/>
      <c r="E10" s="458"/>
      <c r="F10" s="458"/>
      <c r="G10" s="458"/>
      <c r="H10" s="458"/>
      <c r="I10" s="460"/>
      <c r="J10" s="460"/>
      <c r="K10" s="463"/>
    </row>
    <row r="11" spans="1:11" ht="12.75">
      <c r="A11" s="464"/>
      <c r="B11" s="464"/>
      <c r="C11" s="464"/>
      <c r="D11" s="464"/>
      <c r="E11" s="458"/>
      <c r="F11" s="458"/>
      <c r="G11" s="458"/>
      <c r="H11" s="458"/>
      <c r="I11" s="460"/>
      <c r="J11" s="460"/>
      <c r="K11" s="463"/>
    </row>
    <row r="12" spans="1:11" ht="12.75">
      <c r="A12" s="464"/>
      <c r="B12" s="464"/>
      <c r="C12" s="464"/>
      <c r="D12" s="464"/>
      <c r="E12" s="458"/>
      <c r="F12" s="458"/>
      <c r="G12" s="458"/>
      <c r="H12" s="458"/>
      <c r="I12" s="460"/>
      <c r="J12" s="460"/>
      <c r="K12" s="463"/>
    </row>
    <row r="13" spans="1:11" ht="12.75">
      <c r="A13" s="464"/>
      <c r="B13" s="464"/>
      <c r="C13" s="464"/>
      <c r="D13" s="464"/>
      <c r="E13" s="458"/>
      <c r="F13" s="458"/>
      <c r="G13" s="458"/>
      <c r="H13" s="458"/>
      <c r="I13" s="460"/>
      <c r="J13" s="460"/>
      <c r="K13" s="463"/>
    </row>
    <row r="14" spans="1:11" ht="47.25" customHeight="1">
      <c r="A14" s="464"/>
      <c r="B14" s="464"/>
      <c r="C14" s="464"/>
      <c r="D14" s="464"/>
      <c r="E14" s="458"/>
      <c r="F14" s="458"/>
      <c r="G14" s="458"/>
      <c r="H14" s="458"/>
      <c r="I14" s="460"/>
      <c r="J14" s="460"/>
      <c r="K14" s="463"/>
    </row>
    <row r="20" spans="3:6" ht="15">
      <c r="C20" s="209"/>
      <c r="D20" s="210"/>
      <c r="E20" s="210"/>
      <c r="F20" s="210"/>
    </row>
    <row r="21" spans="3:6" ht="12.75">
      <c r="C21" s="461" t="s">
        <v>286</v>
      </c>
      <c r="D21" s="461"/>
      <c r="E21" s="461"/>
      <c r="F21" s="461"/>
    </row>
    <row r="22" spans="3:6" ht="12.75" customHeight="1">
      <c r="C22" s="461" t="s">
        <v>288</v>
      </c>
      <c r="D22" s="461"/>
      <c r="E22" s="461"/>
      <c r="F22" s="461"/>
    </row>
    <row r="24" spans="4:6" ht="15">
      <c r="D24" s="201"/>
      <c r="E24" s="201"/>
      <c r="F24" s="201"/>
    </row>
    <row r="25" spans="3:6" ht="15">
      <c r="C25" s="209"/>
      <c r="D25" s="206"/>
      <c r="E25" s="206"/>
      <c r="F25" s="206"/>
    </row>
    <row r="26" spans="3:6" ht="15" customHeight="1">
      <c r="C26" s="462" t="s">
        <v>287</v>
      </c>
      <c r="D26" s="462"/>
      <c r="E26" s="462"/>
      <c r="F26" s="462"/>
    </row>
    <row r="27" spans="3:6" ht="12.75">
      <c r="C27" s="461"/>
      <c r="D27" s="461"/>
      <c r="E27" s="461"/>
      <c r="F27" s="461"/>
    </row>
  </sheetData>
  <sheetProtection/>
  <mergeCells count="15">
    <mergeCell ref="A1:K3"/>
    <mergeCell ref="E4:H5"/>
    <mergeCell ref="E6:F6"/>
    <mergeCell ref="I4:J6"/>
    <mergeCell ref="K4:K6"/>
    <mergeCell ref="A4:D6"/>
    <mergeCell ref="H7:H14"/>
    <mergeCell ref="I7:J14"/>
    <mergeCell ref="C21:F21"/>
    <mergeCell ref="C22:F22"/>
    <mergeCell ref="C26:F27"/>
    <mergeCell ref="K7:K14"/>
    <mergeCell ref="A7:D14"/>
    <mergeCell ref="E7:F14"/>
    <mergeCell ref="G7:G14"/>
  </mergeCells>
  <printOptions/>
  <pageMargins left="0.511811024" right="0.511811024" top="0.787401575" bottom="0.787401575" header="0.31496062" footer="0.3149606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8"/>
  <sheetViews>
    <sheetView view="pageBreakPreview" zoomScale="85" zoomScaleNormal="85" zoomScaleSheetLayoutView="85" zoomScalePageLayoutView="0" workbookViewId="0" topLeftCell="A1">
      <selection activeCell="A149" sqref="A149"/>
    </sheetView>
  </sheetViews>
  <sheetFormatPr defaultColWidth="9.140625" defaultRowHeight="12.75"/>
  <cols>
    <col min="2" max="2" width="47.28125" style="0" customWidth="1"/>
    <col min="3" max="3" width="9.140625" style="0" customWidth="1"/>
    <col min="4" max="4" width="9.57421875" style="0" bestFit="1" customWidth="1"/>
    <col min="5" max="5" width="11.57421875" style="0" bestFit="1" customWidth="1"/>
    <col min="6" max="6" width="10.00390625" style="0" customWidth="1"/>
    <col min="7" max="7" width="11.00390625" style="0" customWidth="1"/>
    <col min="8" max="8" width="12.140625" style="0" customWidth="1"/>
    <col min="9" max="9" width="14.00390625" style="0" customWidth="1"/>
  </cols>
  <sheetData>
    <row r="1" spans="1:9" ht="12.75">
      <c r="A1" s="123" t="s">
        <v>238</v>
      </c>
      <c r="B1" s="124"/>
      <c r="C1" s="124"/>
      <c r="D1" s="124"/>
      <c r="E1" s="125"/>
      <c r="F1" s="126"/>
      <c r="G1" s="127"/>
      <c r="H1" s="128"/>
      <c r="I1" s="129"/>
    </row>
    <row r="2" spans="1:9" ht="13.5" thickBot="1">
      <c r="A2" s="491" t="s">
        <v>156</v>
      </c>
      <c r="B2" s="492"/>
      <c r="C2" s="492"/>
      <c r="D2" s="492"/>
      <c r="E2" s="492"/>
      <c r="F2" s="492"/>
      <c r="G2" s="492"/>
      <c r="H2" s="492"/>
      <c r="I2" s="493"/>
    </row>
    <row r="3" spans="1:9" ht="15" customHeight="1">
      <c r="A3" s="494"/>
      <c r="B3" s="495"/>
      <c r="C3" s="496" t="s">
        <v>157</v>
      </c>
      <c r="D3" s="497"/>
      <c r="E3" s="497"/>
      <c r="F3" s="497"/>
      <c r="G3" s="497"/>
      <c r="H3" s="498"/>
      <c r="I3" s="130" t="s">
        <v>158</v>
      </c>
    </row>
    <row r="4" spans="1:9" ht="12.75">
      <c r="A4" s="499" t="s">
        <v>159</v>
      </c>
      <c r="B4" s="500"/>
      <c r="C4" s="500"/>
      <c r="D4" s="500"/>
      <c r="E4" s="500"/>
      <c r="F4" s="500"/>
      <c r="G4" s="501"/>
      <c r="H4" s="131" t="s">
        <v>160</v>
      </c>
      <c r="I4" s="132">
        <v>42917</v>
      </c>
    </row>
    <row r="5" spans="1:9" ht="12.75" customHeight="1">
      <c r="A5" s="502" t="s">
        <v>161</v>
      </c>
      <c r="B5" s="503"/>
      <c r="C5" s="503"/>
      <c r="D5" s="503"/>
      <c r="E5" s="503"/>
      <c r="F5" s="503"/>
      <c r="G5" s="504"/>
      <c r="H5" s="133" t="s">
        <v>162</v>
      </c>
      <c r="I5" s="134" t="s">
        <v>163</v>
      </c>
    </row>
    <row r="6" spans="1:9" ht="12.75">
      <c r="A6" s="471" t="s">
        <v>164</v>
      </c>
      <c r="B6" s="472"/>
      <c r="C6" s="472"/>
      <c r="D6" s="472"/>
      <c r="E6" s="472"/>
      <c r="F6" s="472"/>
      <c r="G6" s="472"/>
      <c r="H6" s="472"/>
      <c r="I6" s="473"/>
    </row>
    <row r="7" spans="1:9" ht="12.75">
      <c r="A7" s="499" t="s">
        <v>165</v>
      </c>
      <c r="B7" s="501"/>
      <c r="C7" s="135" t="s">
        <v>166</v>
      </c>
      <c r="D7" s="136" t="s">
        <v>167</v>
      </c>
      <c r="E7" s="136" t="s">
        <v>168</v>
      </c>
      <c r="F7" s="136" t="s">
        <v>169</v>
      </c>
      <c r="G7" s="136" t="s">
        <v>170</v>
      </c>
      <c r="H7" s="137" t="s">
        <v>171</v>
      </c>
      <c r="I7" s="135" t="s">
        <v>172</v>
      </c>
    </row>
    <row r="8" spans="1:9" ht="12.75">
      <c r="A8" s="505"/>
      <c r="B8" s="506"/>
      <c r="C8" s="138"/>
      <c r="D8" s="138"/>
      <c r="E8" s="138"/>
      <c r="F8" s="139"/>
      <c r="G8" s="139"/>
      <c r="H8" s="140"/>
      <c r="I8" s="140">
        <f>G8*D8</f>
        <v>0</v>
      </c>
    </row>
    <row r="9" spans="1:9" ht="12.75">
      <c r="A9" s="477" t="s">
        <v>173</v>
      </c>
      <c r="B9" s="479"/>
      <c r="C9" s="479"/>
      <c r="D9" s="479"/>
      <c r="E9" s="479"/>
      <c r="F9" s="479"/>
      <c r="G9" s="479"/>
      <c r="H9" s="478"/>
      <c r="I9" s="141">
        <f>SUM(I8)</f>
        <v>0</v>
      </c>
    </row>
    <row r="10" spans="1:9" ht="12.75">
      <c r="A10" s="471" t="s">
        <v>174</v>
      </c>
      <c r="B10" s="472"/>
      <c r="C10" s="472"/>
      <c r="D10" s="472"/>
      <c r="E10" s="472"/>
      <c r="F10" s="472"/>
      <c r="G10" s="472"/>
      <c r="H10" s="472"/>
      <c r="I10" s="473"/>
    </row>
    <row r="11" spans="1:9" ht="12.75">
      <c r="A11" s="471" t="s">
        <v>165</v>
      </c>
      <c r="B11" s="473"/>
      <c r="C11" s="138" t="s">
        <v>166</v>
      </c>
      <c r="D11" s="139" t="s">
        <v>167</v>
      </c>
      <c r="E11" s="139" t="s">
        <v>45</v>
      </c>
      <c r="F11" s="139"/>
      <c r="G11" s="139"/>
      <c r="H11" s="138" t="s">
        <v>175</v>
      </c>
      <c r="I11" s="138" t="s">
        <v>172</v>
      </c>
    </row>
    <row r="12" spans="1:9" s="148" customFormat="1" ht="65.25" customHeight="1">
      <c r="A12" s="507" t="s">
        <v>176</v>
      </c>
      <c r="B12" s="508"/>
      <c r="C12" s="142" t="s">
        <v>177</v>
      </c>
      <c r="D12" s="143">
        <v>42</v>
      </c>
      <c r="E12" s="144" t="s">
        <v>196</v>
      </c>
      <c r="F12" s="145"/>
      <c r="G12" s="145"/>
      <c r="H12" s="146">
        <v>29.84</v>
      </c>
      <c r="I12" s="147">
        <f>(D12*H12)</f>
        <v>1253.28</v>
      </c>
    </row>
    <row r="13" spans="1:9" ht="60.75" customHeight="1">
      <c r="A13" s="507" t="s">
        <v>178</v>
      </c>
      <c r="B13" s="508"/>
      <c r="C13" s="142" t="s">
        <v>177</v>
      </c>
      <c r="D13" s="143">
        <v>36</v>
      </c>
      <c r="E13" s="144" t="s">
        <v>196</v>
      </c>
      <c r="F13" s="145"/>
      <c r="G13" s="145"/>
      <c r="H13" s="146">
        <v>110.22</v>
      </c>
      <c r="I13" s="147">
        <f>(D13*H13)</f>
        <v>3967.92</v>
      </c>
    </row>
    <row r="14" spans="1:9" ht="12.75">
      <c r="A14" s="474" t="s">
        <v>173</v>
      </c>
      <c r="B14" s="475"/>
      <c r="C14" s="475"/>
      <c r="D14" s="475"/>
      <c r="E14" s="475"/>
      <c r="F14" s="475"/>
      <c r="G14" s="475"/>
      <c r="H14" s="476"/>
      <c r="I14" s="140">
        <f>SUM(I12:I13)</f>
        <v>5221.2</v>
      </c>
    </row>
    <row r="15" spans="1:9" ht="12.75">
      <c r="A15" s="471" t="s">
        <v>179</v>
      </c>
      <c r="B15" s="472"/>
      <c r="C15" s="472"/>
      <c r="D15" s="472"/>
      <c r="E15" s="472"/>
      <c r="F15" s="472"/>
      <c r="G15" s="472"/>
      <c r="H15" s="472"/>
      <c r="I15" s="473"/>
    </row>
    <row r="16" spans="1:9" ht="12.75">
      <c r="A16" s="499" t="s">
        <v>165</v>
      </c>
      <c r="B16" s="501"/>
      <c r="C16" s="149" t="s">
        <v>166</v>
      </c>
      <c r="D16" s="149" t="s">
        <v>167</v>
      </c>
      <c r="E16" s="149" t="s">
        <v>45</v>
      </c>
      <c r="F16" s="149"/>
      <c r="G16" s="149"/>
      <c r="H16" s="138" t="s">
        <v>175</v>
      </c>
      <c r="I16" s="150" t="s">
        <v>172</v>
      </c>
    </row>
    <row r="17" spans="1:9" ht="12.75">
      <c r="A17" s="151"/>
      <c r="B17" s="152"/>
      <c r="C17" s="149"/>
      <c r="D17" s="149"/>
      <c r="E17" s="149"/>
      <c r="F17" s="149"/>
      <c r="G17" s="149"/>
      <c r="H17" s="138"/>
      <c r="I17" s="140">
        <f>D17*H17</f>
        <v>0</v>
      </c>
    </row>
    <row r="18" spans="1:9" ht="12.75">
      <c r="A18" s="477" t="s">
        <v>173</v>
      </c>
      <c r="B18" s="479"/>
      <c r="C18" s="479"/>
      <c r="D18" s="479"/>
      <c r="E18" s="479"/>
      <c r="F18" s="479"/>
      <c r="G18" s="479"/>
      <c r="H18" s="478"/>
      <c r="I18" s="153">
        <f>SUM(I17)</f>
        <v>0</v>
      </c>
    </row>
    <row r="19" spans="1:9" ht="12.75">
      <c r="A19" s="471" t="s">
        <v>180</v>
      </c>
      <c r="B19" s="472"/>
      <c r="C19" s="472"/>
      <c r="D19" s="472"/>
      <c r="E19" s="472"/>
      <c r="F19" s="472"/>
      <c r="G19" s="472"/>
      <c r="H19" s="472"/>
      <c r="I19" s="473"/>
    </row>
    <row r="20" spans="1:9" ht="12.75">
      <c r="A20" s="471" t="s">
        <v>165</v>
      </c>
      <c r="B20" s="473"/>
      <c r="C20" s="138" t="s">
        <v>166</v>
      </c>
      <c r="D20" s="139" t="s">
        <v>167</v>
      </c>
      <c r="E20" s="139" t="s">
        <v>45</v>
      </c>
      <c r="F20" s="139"/>
      <c r="G20" s="139"/>
      <c r="H20" s="138" t="s">
        <v>175</v>
      </c>
      <c r="I20" s="138" t="s">
        <v>172</v>
      </c>
    </row>
    <row r="21" spans="1:9" ht="27" customHeight="1">
      <c r="A21" s="507" t="s">
        <v>247</v>
      </c>
      <c r="B21" s="508"/>
      <c r="C21" s="146" t="s">
        <v>177</v>
      </c>
      <c r="D21" s="143">
        <v>32</v>
      </c>
      <c r="E21" s="146">
        <v>6127</v>
      </c>
      <c r="F21" s="145"/>
      <c r="G21" s="145"/>
      <c r="H21" s="154">
        <v>9.99</v>
      </c>
      <c r="I21" s="154">
        <f>D21*H21</f>
        <v>319.68</v>
      </c>
    </row>
    <row r="22" spans="1:9" ht="12.75">
      <c r="A22" s="509"/>
      <c r="B22" s="510"/>
      <c r="C22" s="146"/>
      <c r="D22" s="143"/>
      <c r="E22" s="146"/>
      <c r="F22" s="145"/>
      <c r="G22" s="145"/>
      <c r="H22" s="154"/>
      <c r="I22" s="154">
        <f>D22*H22</f>
        <v>0</v>
      </c>
    </row>
    <row r="23" spans="1:9" ht="12.75">
      <c r="A23" s="474" t="s">
        <v>173</v>
      </c>
      <c r="B23" s="475"/>
      <c r="C23" s="475"/>
      <c r="D23" s="475"/>
      <c r="E23" s="475"/>
      <c r="F23" s="475"/>
      <c r="G23" s="475"/>
      <c r="H23" s="476"/>
      <c r="I23" s="155">
        <f>SUM(I21:I22)</f>
        <v>319.68</v>
      </c>
    </row>
    <row r="24" spans="1:9" ht="12.75">
      <c r="A24" s="477" t="s">
        <v>181</v>
      </c>
      <c r="B24" s="478"/>
      <c r="C24" s="156">
        <v>1</v>
      </c>
      <c r="D24" s="477" t="s">
        <v>182</v>
      </c>
      <c r="E24" s="479"/>
      <c r="F24" s="479"/>
      <c r="G24" s="479"/>
      <c r="H24" s="478"/>
      <c r="I24" s="141">
        <f>I23+I18+I14+I9</f>
        <v>5540.88</v>
      </c>
    </row>
    <row r="25" spans="1:9" ht="12.75">
      <c r="A25" s="480" t="s">
        <v>183</v>
      </c>
      <c r="B25" s="481"/>
      <c r="C25" s="481"/>
      <c r="D25" s="481"/>
      <c r="E25" s="481"/>
      <c r="F25" s="481"/>
      <c r="G25" s="481"/>
      <c r="H25" s="482"/>
      <c r="I25" s="153">
        <f>I24/C24</f>
        <v>5540.88</v>
      </c>
    </row>
    <row r="26" spans="1:9" ht="12.75">
      <c r="A26" s="480" t="s">
        <v>184</v>
      </c>
      <c r="B26" s="481"/>
      <c r="C26" s="481"/>
      <c r="D26" s="481"/>
      <c r="E26" s="481"/>
      <c r="F26" s="481"/>
      <c r="G26" s="481"/>
      <c r="H26" s="482"/>
      <c r="I26" s="153">
        <v>1</v>
      </c>
    </row>
    <row r="27" spans="1:9" ht="12.75">
      <c r="A27" s="511" t="s">
        <v>185</v>
      </c>
      <c r="B27" s="512"/>
      <c r="C27" s="512"/>
      <c r="D27" s="512"/>
      <c r="E27" s="512"/>
      <c r="F27" s="512"/>
      <c r="G27" s="512"/>
      <c r="H27" s="513"/>
      <c r="I27" s="157">
        <f>I25*I26</f>
        <v>5540.88</v>
      </c>
    </row>
    <row r="28" spans="1:9" ht="11.25" customHeight="1">
      <c r="A28" s="499"/>
      <c r="B28" s="500"/>
      <c r="C28" s="500"/>
      <c r="D28" s="500"/>
      <c r="E28" s="500"/>
      <c r="F28" s="500"/>
      <c r="G28" s="500"/>
      <c r="H28" s="500"/>
      <c r="I28" s="501"/>
    </row>
    <row r="29" spans="1:9" ht="15" customHeight="1">
      <c r="A29" s="514"/>
      <c r="B29" s="515"/>
      <c r="C29" s="516" t="s">
        <v>157</v>
      </c>
      <c r="D29" s="517"/>
      <c r="E29" s="517"/>
      <c r="F29" s="517"/>
      <c r="G29" s="517"/>
      <c r="H29" s="518"/>
      <c r="I29" s="130" t="s">
        <v>186</v>
      </c>
    </row>
    <row r="30" spans="1:9" ht="12.75">
      <c r="A30" s="499" t="s">
        <v>159</v>
      </c>
      <c r="B30" s="500"/>
      <c r="C30" s="500"/>
      <c r="D30" s="500"/>
      <c r="E30" s="500"/>
      <c r="F30" s="500"/>
      <c r="G30" s="501"/>
      <c r="H30" s="131" t="s">
        <v>160</v>
      </c>
      <c r="I30" s="132">
        <v>42917</v>
      </c>
    </row>
    <row r="31" spans="1:9" ht="12.75" customHeight="1">
      <c r="A31" s="502" t="s">
        <v>187</v>
      </c>
      <c r="B31" s="503"/>
      <c r="C31" s="503"/>
      <c r="D31" s="503"/>
      <c r="E31" s="503"/>
      <c r="F31" s="503"/>
      <c r="G31" s="504"/>
      <c r="H31" s="133" t="s">
        <v>162</v>
      </c>
      <c r="I31" s="138" t="s">
        <v>151</v>
      </c>
    </row>
    <row r="32" spans="1:9" ht="12.75">
      <c r="A32" s="471" t="s">
        <v>164</v>
      </c>
      <c r="B32" s="472"/>
      <c r="C32" s="472"/>
      <c r="D32" s="472"/>
      <c r="E32" s="472"/>
      <c r="F32" s="472"/>
      <c r="G32" s="472"/>
      <c r="H32" s="472"/>
      <c r="I32" s="473"/>
    </row>
    <row r="33" spans="1:9" ht="12.75">
      <c r="A33" s="499" t="s">
        <v>165</v>
      </c>
      <c r="B33" s="501"/>
      <c r="C33" s="135" t="s">
        <v>166</v>
      </c>
      <c r="D33" s="136" t="s">
        <v>167</v>
      </c>
      <c r="E33" s="136" t="s">
        <v>168</v>
      </c>
      <c r="F33" s="136" t="s">
        <v>169</v>
      </c>
      <c r="G33" s="136" t="s">
        <v>170</v>
      </c>
      <c r="H33" s="137" t="s">
        <v>171</v>
      </c>
      <c r="I33" s="135" t="s">
        <v>172</v>
      </c>
    </row>
    <row r="34" spans="1:9" ht="12.75">
      <c r="A34" s="505"/>
      <c r="B34" s="506"/>
      <c r="C34" s="138"/>
      <c r="D34" s="138"/>
      <c r="E34" s="138"/>
      <c r="F34" s="139"/>
      <c r="G34" s="139"/>
      <c r="H34" s="140"/>
      <c r="I34" s="140">
        <f>G34*D34</f>
        <v>0</v>
      </c>
    </row>
    <row r="35" spans="1:9" ht="12.75">
      <c r="A35" s="477" t="s">
        <v>173</v>
      </c>
      <c r="B35" s="479"/>
      <c r="C35" s="479"/>
      <c r="D35" s="479"/>
      <c r="E35" s="479"/>
      <c r="F35" s="479"/>
      <c r="G35" s="479"/>
      <c r="H35" s="478"/>
      <c r="I35" s="141">
        <f>SUM(I34)</f>
        <v>0</v>
      </c>
    </row>
    <row r="36" spans="1:9" ht="12.75">
      <c r="A36" s="471" t="s">
        <v>174</v>
      </c>
      <c r="B36" s="472"/>
      <c r="C36" s="472"/>
      <c r="D36" s="472"/>
      <c r="E36" s="472"/>
      <c r="F36" s="472"/>
      <c r="G36" s="472"/>
      <c r="H36" s="472"/>
      <c r="I36" s="473"/>
    </row>
    <row r="37" spans="1:9" ht="12.75">
      <c r="A37" s="471" t="s">
        <v>165</v>
      </c>
      <c r="B37" s="473"/>
      <c r="C37" s="138" t="s">
        <v>166</v>
      </c>
      <c r="D37" s="139" t="s">
        <v>167</v>
      </c>
      <c r="E37" s="139" t="s">
        <v>45</v>
      </c>
      <c r="F37" s="139"/>
      <c r="G37" s="139"/>
      <c r="H37" s="138" t="s">
        <v>175</v>
      </c>
      <c r="I37" s="138" t="s">
        <v>172</v>
      </c>
    </row>
    <row r="38" spans="1:9" s="148" customFormat="1" ht="21.75" customHeight="1">
      <c r="A38" s="507" t="s">
        <v>188</v>
      </c>
      <c r="B38" s="508"/>
      <c r="C38" s="142" t="s">
        <v>153</v>
      </c>
      <c r="D38" s="143">
        <f>6.698/133.93</f>
        <v>0.05001119988053461</v>
      </c>
      <c r="E38" s="144">
        <v>93358</v>
      </c>
      <c r="F38" s="145"/>
      <c r="G38" s="145"/>
      <c r="H38" s="146">
        <v>48.26</v>
      </c>
      <c r="I38" s="147">
        <f>(D38*H38)</f>
        <v>2.4135405062346003</v>
      </c>
    </row>
    <row r="39" spans="1:9" ht="43.5" customHeight="1">
      <c r="A39" s="507" t="s">
        <v>130</v>
      </c>
      <c r="B39" s="508"/>
      <c r="C39" s="142" t="s">
        <v>153</v>
      </c>
      <c r="D39" s="143">
        <f>4.018/133.93</f>
        <v>0.030000746658702303</v>
      </c>
      <c r="E39" s="144">
        <v>94963</v>
      </c>
      <c r="F39" s="145"/>
      <c r="G39" s="145"/>
      <c r="H39" s="146">
        <v>234.35</v>
      </c>
      <c r="I39" s="147">
        <f>(D39*H39)</f>
        <v>7.030674979466885</v>
      </c>
    </row>
    <row r="40" spans="1:9" ht="40.5" customHeight="1">
      <c r="A40" s="507" t="s">
        <v>189</v>
      </c>
      <c r="B40" s="508"/>
      <c r="C40" s="142" t="s">
        <v>154</v>
      </c>
      <c r="D40" s="143">
        <f>53.57/133.93</f>
        <v>0.39998506682595386</v>
      </c>
      <c r="E40" s="144">
        <v>92265</v>
      </c>
      <c r="F40" s="145"/>
      <c r="G40" s="145"/>
      <c r="H40" s="146">
        <v>52.76</v>
      </c>
      <c r="I40" s="147">
        <f>(D40*H40)</f>
        <v>21.103212125737326</v>
      </c>
    </row>
    <row r="41" spans="1:9" ht="24.75" customHeight="1">
      <c r="A41" s="507" t="s">
        <v>190</v>
      </c>
      <c r="B41" s="508"/>
      <c r="C41" s="142" t="s">
        <v>153</v>
      </c>
      <c r="D41" s="143">
        <f>2.51/133.93</f>
        <v>0.0187411334279101</v>
      </c>
      <c r="E41" s="144" t="s">
        <v>191</v>
      </c>
      <c r="F41" s="145"/>
      <c r="G41" s="145"/>
      <c r="H41" s="146">
        <v>36.6</v>
      </c>
      <c r="I41" s="147">
        <f>(D41*H41)</f>
        <v>0.6859254834615097</v>
      </c>
    </row>
    <row r="42" spans="1:9" ht="12.75">
      <c r="A42" s="474" t="s">
        <v>173</v>
      </c>
      <c r="B42" s="475"/>
      <c r="C42" s="475"/>
      <c r="D42" s="475"/>
      <c r="E42" s="475"/>
      <c r="F42" s="475"/>
      <c r="G42" s="475"/>
      <c r="H42" s="476"/>
      <c r="I42" s="140">
        <f>SUM(I38:I41)</f>
        <v>31.23335309490032</v>
      </c>
    </row>
    <row r="43" spans="1:9" ht="12.75">
      <c r="A43" s="471" t="s">
        <v>179</v>
      </c>
      <c r="B43" s="472"/>
      <c r="C43" s="472"/>
      <c r="D43" s="472"/>
      <c r="E43" s="472"/>
      <c r="F43" s="472"/>
      <c r="G43" s="472"/>
      <c r="H43" s="472"/>
      <c r="I43" s="473"/>
    </row>
    <row r="44" spans="1:9" ht="12.75">
      <c r="A44" s="499" t="s">
        <v>165</v>
      </c>
      <c r="B44" s="501"/>
      <c r="C44" s="149" t="s">
        <v>166</v>
      </c>
      <c r="D44" s="149" t="s">
        <v>167</v>
      </c>
      <c r="E44" s="149" t="s">
        <v>45</v>
      </c>
      <c r="F44" s="149"/>
      <c r="G44" s="149"/>
      <c r="H44" s="138" t="s">
        <v>175</v>
      </c>
      <c r="I44" s="150" t="s">
        <v>172</v>
      </c>
    </row>
    <row r="45" spans="1:9" ht="12.75">
      <c r="A45" s="151"/>
      <c r="B45" s="152"/>
      <c r="C45" s="149"/>
      <c r="D45" s="149"/>
      <c r="E45" s="149"/>
      <c r="F45" s="149"/>
      <c r="G45" s="149"/>
      <c r="H45" s="138"/>
      <c r="I45" s="140">
        <f>D45*H45</f>
        <v>0</v>
      </c>
    </row>
    <row r="46" spans="1:9" ht="15.75" customHeight="1">
      <c r="A46" s="477" t="s">
        <v>173</v>
      </c>
      <c r="B46" s="479"/>
      <c r="C46" s="479"/>
      <c r="D46" s="479"/>
      <c r="E46" s="479"/>
      <c r="F46" s="479"/>
      <c r="G46" s="479"/>
      <c r="H46" s="478"/>
      <c r="I46" s="153">
        <f>SUM(I45)</f>
        <v>0</v>
      </c>
    </row>
    <row r="47" spans="1:9" ht="12.75">
      <c r="A47" s="471" t="s">
        <v>180</v>
      </c>
      <c r="B47" s="472"/>
      <c r="C47" s="472"/>
      <c r="D47" s="472"/>
      <c r="E47" s="472"/>
      <c r="F47" s="472"/>
      <c r="G47" s="472"/>
      <c r="H47" s="472"/>
      <c r="I47" s="473"/>
    </row>
    <row r="48" spans="1:9" ht="12.75">
      <c r="A48" s="471" t="s">
        <v>165</v>
      </c>
      <c r="B48" s="473"/>
      <c r="C48" s="138" t="s">
        <v>166</v>
      </c>
      <c r="D48" s="139" t="s">
        <v>167</v>
      </c>
      <c r="E48" s="139" t="s">
        <v>45</v>
      </c>
      <c r="F48" s="139"/>
      <c r="G48" s="139"/>
      <c r="H48" s="138" t="s">
        <v>175</v>
      </c>
      <c r="I48" s="138" t="s">
        <v>172</v>
      </c>
    </row>
    <row r="49" spans="1:9" ht="15" customHeight="1">
      <c r="A49" s="507"/>
      <c r="B49" s="508"/>
      <c r="C49" s="146"/>
      <c r="D49" s="143"/>
      <c r="E49" s="146"/>
      <c r="F49" s="145"/>
      <c r="G49" s="145"/>
      <c r="H49" s="154"/>
      <c r="I49" s="154">
        <f>D49*H49</f>
        <v>0</v>
      </c>
    </row>
    <row r="50" spans="1:9" ht="12.75">
      <c r="A50" s="474" t="s">
        <v>173</v>
      </c>
      <c r="B50" s="475"/>
      <c r="C50" s="475"/>
      <c r="D50" s="475"/>
      <c r="E50" s="475"/>
      <c r="F50" s="475"/>
      <c r="G50" s="475"/>
      <c r="H50" s="476"/>
      <c r="I50" s="155">
        <f>SUM(I49:I49)</f>
        <v>0</v>
      </c>
    </row>
    <row r="51" spans="1:9" ht="12.75">
      <c r="A51" s="477" t="s">
        <v>181</v>
      </c>
      <c r="B51" s="478"/>
      <c r="C51" s="156">
        <v>1</v>
      </c>
      <c r="D51" s="477" t="s">
        <v>182</v>
      </c>
      <c r="E51" s="479"/>
      <c r="F51" s="479"/>
      <c r="G51" s="479"/>
      <c r="H51" s="478"/>
      <c r="I51" s="141">
        <f>I50+I46+I42+I35</f>
        <v>31.23335309490032</v>
      </c>
    </row>
    <row r="52" spans="1:9" ht="12.75">
      <c r="A52" s="480" t="s">
        <v>183</v>
      </c>
      <c r="B52" s="481"/>
      <c r="C52" s="481"/>
      <c r="D52" s="481"/>
      <c r="E52" s="481"/>
      <c r="F52" s="481"/>
      <c r="G52" s="481"/>
      <c r="H52" s="482"/>
      <c r="I52" s="153">
        <f>I51/C51</f>
        <v>31.23335309490032</v>
      </c>
    </row>
    <row r="53" spans="1:9" ht="12.75">
      <c r="A53" s="480" t="s">
        <v>184</v>
      </c>
      <c r="B53" s="481"/>
      <c r="C53" s="481"/>
      <c r="D53" s="481"/>
      <c r="E53" s="481"/>
      <c r="F53" s="481"/>
      <c r="G53" s="481"/>
      <c r="H53" s="482"/>
      <c r="I53" s="153">
        <v>1</v>
      </c>
    </row>
    <row r="54" spans="1:9" ht="12.75">
      <c r="A54" s="511" t="s">
        <v>185</v>
      </c>
      <c r="B54" s="512"/>
      <c r="C54" s="512"/>
      <c r="D54" s="512"/>
      <c r="E54" s="512"/>
      <c r="F54" s="512"/>
      <c r="G54" s="512"/>
      <c r="H54" s="513"/>
      <c r="I54" s="157">
        <f>I52*I53</f>
        <v>31.23335309490032</v>
      </c>
    </row>
    <row r="55" spans="1:9" ht="15" customHeight="1">
      <c r="A55" s="519"/>
      <c r="B55" s="386"/>
      <c r="C55" s="386"/>
      <c r="D55" s="386"/>
      <c r="E55" s="386"/>
      <c r="F55" s="386"/>
      <c r="G55" s="386"/>
      <c r="H55" s="386"/>
      <c r="I55" s="520"/>
    </row>
    <row r="56" spans="1:9" ht="15" customHeight="1">
      <c r="A56" s="514"/>
      <c r="B56" s="515"/>
      <c r="C56" s="516" t="s">
        <v>157</v>
      </c>
      <c r="D56" s="517"/>
      <c r="E56" s="517"/>
      <c r="F56" s="517"/>
      <c r="G56" s="517"/>
      <c r="H56" s="518"/>
      <c r="I56" s="130" t="s">
        <v>192</v>
      </c>
    </row>
    <row r="57" spans="1:9" ht="12.75">
      <c r="A57" s="499" t="s">
        <v>159</v>
      </c>
      <c r="B57" s="500"/>
      <c r="C57" s="500"/>
      <c r="D57" s="500"/>
      <c r="E57" s="500"/>
      <c r="F57" s="500"/>
      <c r="G57" s="501"/>
      <c r="H57" s="131" t="s">
        <v>160</v>
      </c>
      <c r="I57" s="132">
        <v>42917</v>
      </c>
    </row>
    <row r="58" spans="1:9" ht="26.25" customHeight="1">
      <c r="A58" s="502" t="s">
        <v>126</v>
      </c>
      <c r="B58" s="503"/>
      <c r="C58" s="503"/>
      <c r="D58" s="503"/>
      <c r="E58" s="503"/>
      <c r="F58" s="503"/>
      <c r="G58" s="504"/>
      <c r="H58" s="133" t="s">
        <v>162</v>
      </c>
      <c r="I58" s="138" t="s">
        <v>154</v>
      </c>
    </row>
    <row r="59" spans="1:9" ht="12.75">
      <c r="A59" s="471" t="s">
        <v>164</v>
      </c>
      <c r="B59" s="472"/>
      <c r="C59" s="472"/>
      <c r="D59" s="472"/>
      <c r="E59" s="472"/>
      <c r="F59" s="472"/>
      <c r="G59" s="472"/>
      <c r="H59" s="472"/>
      <c r="I59" s="473"/>
    </row>
    <row r="60" spans="1:9" ht="12.75">
      <c r="A60" s="499" t="s">
        <v>165</v>
      </c>
      <c r="B60" s="501"/>
      <c r="C60" s="135" t="s">
        <v>166</v>
      </c>
      <c r="D60" s="136" t="s">
        <v>167</v>
      </c>
      <c r="E60" s="136" t="s">
        <v>168</v>
      </c>
      <c r="F60" s="136" t="s">
        <v>169</v>
      </c>
      <c r="G60" s="136" t="s">
        <v>170</v>
      </c>
      <c r="H60" s="137" t="s">
        <v>171</v>
      </c>
      <c r="I60" s="135" t="s">
        <v>172</v>
      </c>
    </row>
    <row r="61" spans="1:9" ht="12.75">
      <c r="A61" s="505"/>
      <c r="B61" s="506"/>
      <c r="C61" s="138"/>
      <c r="D61" s="138"/>
      <c r="E61" s="138"/>
      <c r="F61" s="139"/>
      <c r="G61" s="139"/>
      <c r="H61" s="140"/>
      <c r="I61" s="140">
        <f>G61*D61</f>
        <v>0</v>
      </c>
    </row>
    <row r="62" spans="1:9" ht="12.75">
      <c r="A62" s="477" t="s">
        <v>173</v>
      </c>
      <c r="B62" s="479"/>
      <c r="C62" s="479"/>
      <c r="D62" s="479"/>
      <c r="E62" s="479"/>
      <c r="F62" s="479"/>
      <c r="G62" s="479"/>
      <c r="H62" s="478"/>
      <c r="I62" s="141">
        <f>SUM(I61)</f>
        <v>0</v>
      </c>
    </row>
    <row r="63" spans="1:9" ht="12.75">
      <c r="A63" s="471" t="s">
        <v>174</v>
      </c>
      <c r="B63" s="472"/>
      <c r="C63" s="472"/>
      <c r="D63" s="472"/>
      <c r="E63" s="472"/>
      <c r="F63" s="472"/>
      <c r="G63" s="472"/>
      <c r="H63" s="472"/>
      <c r="I63" s="473"/>
    </row>
    <row r="64" spans="1:9" ht="12.75">
      <c r="A64" s="471" t="s">
        <v>165</v>
      </c>
      <c r="B64" s="473"/>
      <c r="C64" s="138" t="s">
        <v>166</v>
      </c>
      <c r="D64" s="139" t="s">
        <v>167</v>
      </c>
      <c r="E64" s="139" t="s">
        <v>45</v>
      </c>
      <c r="F64" s="139"/>
      <c r="G64" s="139"/>
      <c r="H64" s="138" t="s">
        <v>175</v>
      </c>
      <c r="I64" s="138" t="s">
        <v>172</v>
      </c>
    </row>
    <row r="65" spans="1:9" s="148" customFormat="1" ht="21.75" customHeight="1">
      <c r="A65" s="507" t="s">
        <v>193</v>
      </c>
      <c r="B65" s="508"/>
      <c r="C65" s="142" t="s">
        <v>194</v>
      </c>
      <c r="D65" s="143">
        <v>14.58</v>
      </c>
      <c r="E65" s="144">
        <v>1379</v>
      </c>
      <c r="F65" s="145"/>
      <c r="G65" s="145"/>
      <c r="H65" s="158">
        <v>0.37</v>
      </c>
      <c r="I65" s="147">
        <f>(D65*H65)</f>
        <v>5.3946</v>
      </c>
    </row>
    <row r="66" spans="1:9" ht="43.5" customHeight="1">
      <c r="A66" s="507" t="s">
        <v>195</v>
      </c>
      <c r="B66" s="508"/>
      <c r="C66" s="142" t="s">
        <v>153</v>
      </c>
      <c r="D66" s="143">
        <v>0.0366</v>
      </c>
      <c r="E66" s="144">
        <v>366</v>
      </c>
      <c r="F66" s="145"/>
      <c r="G66" s="145"/>
      <c r="H66" s="158">
        <v>59.86</v>
      </c>
      <c r="I66" s="147">
        <f>(D66*H66)</f>
        <v>2.190876</v>
      </c>
    </row>
    <row r="67" spans="1:9" ht="40.5" customHeight="1">
      <c r="A67" s="507" t="s">
        <v>274</v>
      </c>
      <c r="B67" s="508"/>
      <c r="C67" s="142" t="s">
        <v>154</v>
      </c>
      <c r="D67" s="143">
        <v>1</v>
      </c>
      <c r="E67" s="144" t="s">
        <v>196</v>
      </c>
      <c r="F67" s="145"/>
      <c r="G67" s="145"/>
      <c r="H67" s="158">
        <v>38.5</v>
      </c>
      <c r="I67" s="147">
        <f>(D67*H67)</f>
        <v>38.5</v>
      </c>
    </row>
    <row r="68" spans="1:9" ht="40.5" customHeight="1">
      <c r="A68" s="507" t="s">
        <v>197</v>
      </c>
      <c r="B68" s="508"/>
      <c r="C68" s="142" t="s">
        <v>194</v>
      </c>
      <c r="D68" s="143">
        <v>0.6</v>
      </c>
      <c r="E68" s="144">
        <v>7325</v>
      </c>
      <c r="F68" s="145"/>
      <c r="G68" s="145"/>
      <c r="H68" s="158">
        <v>4.34</v>
      </c>
      <c r="I68" s="147">
        <f>(D68*H68)</f>
        <v>2.6039999999999996</v>
      </c>
    </row>
    <row r="69" spans="1:9" ht="12.75">
      <c r="A69" s="474" t="s">
        <v>173</v>
      </c>
      <c r="B69" s="475"/>
      <c r="C69" s="475"/>
      <c r="D69" s="475"/>
      <c r="E69" s="475"/>
      <c r="F69" s="475"/>
      <c r="G69" s="475"/>
      <c r="H69" s="476"/>
      <c r="I69" s="140">
        <f>SUM(I65:I68)</f>
        <v>48.689476</v>
      </c>
    </row>
    <row r="70" spans="1:9" ht="12.75">
      <c r="A70" s="471" t="s">
        <v>179</v>
      </c>
      <c r="B70" s="472"/>
      <c r="C70" s="472"/>
      <c r="D70" s="472"/>
      <c r="E70" s="472"/>
      <c r="F70" s="472"/>
      <c r="G70" s="472"/>
      <c r="H70" s="472"/>
      <c r="I70" s="473"/>
    </row>
    <row r="71" spans="1:9" ht="12.75">
      <c r="A71" s="499" t="s">
        <v>165</v>
      </c>
      <c r="B71" s="501"/>
      <c r="C71" s="149" t="s">
        <v>166</v>
      </c>
      <c r="D71" s="149" t="s">
        <v>167</v>
      </c>
      <c r="E71" s="149" t="s">
        <v>45</v>
      </c>
      <c r="F71" s="149"/>
      <c r="G71" s="149"/>
      <c r="H71" s="138" t="s">
        <v>175</v>
      </c>
      <c r="I71" s="150" t="s">
        <v>172</v>
      </c>
    </row>
    <row r="72" spans="1:9" ht="15" customHeight="1">
      <c r="A72" s="507" t="s">
        <v>198</v>
      </c>
      <c r="B72" s="508"/>
      <c r="C72" s="146" t="s">
        <v>177</v>
      </c>
      <c r="D72" s="149">
        <v>0.64</v>
      </c>
      <c r="E72" s="149">
        <v>4750</v>
      </c>
      <c r="F72" s="149"/>
      <c r="G72" s="149"/>
      <c r="H72" s="158">
        <v>13.73</v>
      </c>
      <c r="I72" s="140">
        <f>D72*H72</f>
        <v>8.7872</v>
      </c>
    </row>
    <row r="73" spans="1:9" ht="15" customHeight="1">
      <c r="A73" s="507" t="s">
        <v>199</v>
      </c>
      <c r="B73" s="508"/>
      <c r="C73" s="146" t="s">
        <v>177</v>
      </c>
      <c r="D73" s="149">
        <v>0.26</v>
      </c>
      <c r="E73" s="149">
        <v>6127</v>
      </c>
      <c r="F73" s="149"/>
      <c r="G73" s="149"/>
      <c r="H73" s="158">
        <v>9.99</v>
      </c>
      <c r="I73" s="140">
        <f>D73*H73</f>
        <v>2.5974</v>
      </c>
    </row>
    <row r="74" spans="1:9" ht="15.75" customHeight="1">
      <c r="A74" s="477" t="s">
        <v>173</v>
      </c>
      <c r="B74" s="479"/>
      <c r="C74" s="479"/>
      <c r="D74" s="479"/>
      <c r="E74" s="479"/>
      <c r="F74" s="479"/>
      <c r="G74" s="479"/>
      <c r="H74" s="478"/>
      <c r="I74" s="153">
        <f>SUM(I72:I73)</f>
        <v>11.3846</v>
      </c>
    </row>
    <row r="75" spans="1:9" ht="12.75">
      <c r="A75" s="471" t="s">
        <v>180</v>
      </c>
      <c r="B75" s="472"/>
      <c r="C75" s="472"/>
      <c r="D75" s="472"/>
      <c r="E75" s="472"/>
      <c r="F75" s="472"/>
      <c r="G75" s="472"/>
      <c r="H75" s="472"/>
      <c r="I75" s="473"/>
    </row>
    <row r="76" spans="1:9" ht="12.75">
      <c r="A76" s="471" t="s">
        <v>165</v>
      </c>
      <c r="B76" s="473"/>
      <c r="C76" s="138" t="s">
        <v>166</v>
      </c>
      <c r="D76" s="139" t="s">
        <v>167</v>
      </c>
      <c r="E76" s="139" t="s">
        <v>45</v>
      </c>
      <c r="F76" s="139"/>
      <c r="G76" s="139"/>
      <c r="H76" s="138" t="s">
        <v>175</v>
      </c>
      <c r="I76" s="138" t="s">
        <v>172</v>
      </c>
    </row>
    <row r="77" spans="1:9" ht="15" customHeight="1">
      <c r="A77" s="507"/>
      <c r="B77" s="508"/>
      <c r="C77" s="146"/>
      <c r="D77" s="143"/>
      <c r="E77" s="146"/>
      <c r="F77" s="145"/>
      <c r="G77" s="145"/>
      <c r="H77" s="154"/>
      <c r="I77" s="154">
        <f>D77*H77</f>
        <v>0</v>
      </c>
    </row>
    <row r="78" spans="1:9" ht="12.75">
      <c r="A78" s="474" t="s">
        <v>173</v>
      </c>
      <c r="B78" s="475"/>
      <c r="C78" s="475"/>
      <c r="D78" s="475"/>
      <c r="E78" s="475"/>
      <c r="F78" s="475"/>
      <c r="G78" s="475"/>
      <c r="H78" s="476"/>
      <c r="I78" s="155">
        <f>SUM(I77:I77)</f>
        <v>0</v>
      </c>
    </row>
    <row r="79" spans="1:9" ht="12.75">
      <c r="A79" s="477" t="s">
        <v>181</v>
      </c>
      <c r="B79" s="478"/>
      <c r="C79" s="156">
        <v>1</v>
      </c>
      <c r="D79" s="477" t="s">
        <v>182</v>
      </c>
      <c r="E79" s="479"/>
      <c r="F79" s="479"/>
      <c r="G79" s="479"/>
      <c r="H79" s="478"/>
      <c r="I79" s="141">
        <f>I78+I74+I69+I62</f>
        <v>60.074076</v>
      </c>
    </row>
    <row r="80" spans="1:9" ht="12.75">
      <c r="A80" s="480" t="s">
        <v>183</v>
      </c>
      <c r="B80" s="481"/>
      <c r="C80" s="481"/>
      <c r="D80" s="481"/>
      <c r="E80" s="481"/>
      <c r="F80" s="481"/>
      <c r="G80" s="481"/>
      <c r="H80" s="482"/>
      <c r="I80" s="153">
        <f>I79/C79</f>
        <v>60.074076</v>
      </c>
    </row>
    <row r="81" spans="1:9" ht="12.75">
      <c r="A81" s="480" t="s">
        <v>184</v>
      </c>
      <c r="B81" s="481"/>
      <c r="C81" s="481"/>
      <c r="D81" s="481"/>
      <c r="E81" s="481"/>
      <c r="F81" s="481"/>
      <c r="G81" s="481"/>
      <c r="H81" s="482"/>
      <c r="I81" s="153">
        <v>1</v>
      </c>
    </row>
    <row r="82" spans="1:9" ht="12.75">
      <c r="A82" s="511" t="s">
        <v>185</v>
      </c>
      <c r="B82" s="512"/>
      <c r="C82" s="512"/>
      <c r="D82" s="512"/>
      <c r="E82" s="512"/>
      <c r="F82" s="512"/>
      <c r="G82" s="512"/>
      <c r="H82" s="513"/>
      <c r="I82" s="157">
        <f>I80*I81</f>
        <v>60.074076</v>
      </c>
    </row>
    <row r="83" spans="1:9" ht="12.75">
      <c r="A83" s="519"/>
      <c r="B83" s="386"/>
      <c r="C83" s="386"/>
      <c r="D83" s="386"/>
      <c r="E83" s="386"/>
      <c r="F83" s="386"/>
      <c r="G83" s="386"/>
      <c r="H83" s="386"/>
      <c r="I83" s="520"/>
    </row>
    <row r="84" spans="1:9" ht="15" customHeight="1">
      <c r="A84" s="514"/>
      <c r="B84" s="515"/>
      <c r="C84" s="516" t="s">
        <v>157</v>
      </c>
      <c r="D84" s="517"/>
      <c r="E84" s="517"/>
      <c r="F84" s="517"/>
      <c r="G84" s="517"/>
      <c r="H84" s="518"/>
      <c r="I84" s="130" t="s">
        <v>200</v>
      </c>
    </row>
    <row r="85" spans="1:9" ht="12.75">
      <c r="A85" s="499" t="s">
        <v>159</v>
      </c>
      <c r="B85" s="500"/>
      <c r="C85" s="500"/>
      <c r="D85" s="500"/>
      <c r="E85" s="500"/>
      <c r="F85" s="500"/>
      <c r="G85" s="501"/>
      <c r="H85" s="131" t="s">
        <v>160</v>
      </c>
      <c r="I85" s="132">
        <v>42917</v>
      </c>
    </row>
    <row r="86" spans="1:9" ht="26.25" customHeight="1">
      <c r="A86" s="502" t="s">
        <v>127</v>
      </c>
      <c r="B86" s="503"/>
      <c r="C86" s="503"/>
      <c r="D86" s="503"/>
      <c r="E86" s="503"/>
      <c r="F86" s="503"/>
      <c r="G86" s="504"/>
      <c r="H86" s="133" t="s">
        <v>162</v>
      </c>
      <c r="I86" s="138" t="s">
        <v>154</v>
      </c>
    </row>
    <row r="87" spans="1:9" ht="12.75">
      <c r="A87" s="471" t="s">
        <v>164</v>
      </c>
      <c r="B87" s="472"/>
      <c r="C87" s="472"/>
      <c r="D87" s="472"/>
      <c r="E87" s="472"/>
      <c r="F87" s="472"/>
      <c r="G87" s="472"/>
      <c r="H87" s="472"/>
      <c r="I87" s="473"/>
    </row>
    <row r="88" spans="1:9" ht="12.75">
      <c r="A88" s="499" t="s">
        <v>165</v>
      </c>
      <c r="B88" s="501"/>
      <c r="C88" s="135" t="s">
        <v>166</v>
      </c>
      <c r="D88" s="136" t="s">
        <v>167</v>
      </c>
      <c r="E88" s="136" t="s">
        <v>168</v>
      </c>
      <c r="F88" s="136" t="s">
        <v>169</v>
      </c>
      <c r="G88" s="136" t="s">
        <v>170</v>
      </c>
      <c r="H88" s="137" t="s">
        <v>171</v>
      </c>
      <c r="I88" s="135" t="s">
        <v>172</v>
      </c>
    </row>
    <row r="89" spans="1:9" ht="12.75">
      <c r="A89" s="505"/>
      <c r="B89" s="506"/>
      <c r="C89" s="138"/>
      <c r="D89" s="138"/>
      <c r="E89" s="138"/>
      <c r="F89" s="139"/>
      <c r="G89" s="139"/>
      <c r="H89" s="140"/>
      <c r="I89" s="140">
        <f>G89*D89</f>
        <v>0</v>
      </c>
    </row>
    <row r="90" spans="1:9" ht="12.75">
      <c r="A90" s="477" t="s">
        <v>173</v>
      </c>
      <c r="B90" s="479"/>
      <c r="C90" s="479"/>
      <c r="D90" s="479"/>
      <c r="E90" s="479"/>
      <c r="F90" s="479"/>
      <c r="G90" s="479"/>
      <c r="H90" s="478"/>
      <c r="I90" s="141">
        <f>SUM(I89)</f>
        <v>0</v>
      </c>
    </row>
    <row r="91" spans="1:9" ht="12.75">
      <c r="A91" s="471" t="s">
        <v>174</v>
      </c>
      <c r="B91" s="472"/>
      <c r="C91" s="472"/>
      <c r="D91" s="472"/>
      <c r="E91" s="472"/>
      <c r="F91" s="472"/>
      <c r="G91" s="472"/>
      <c r="H91" s="472"/>
      <c r="I91" s="473"/>
    </row>
    <row r="92" spans="1:9" ht="12.75">
      <c r="A92" s="471" t="s">
        <v>165</v>
      </c>
      <c r="B92" s="473"/>
      <c r="C92" s="138" t="s">
        <v>166</v>
      </c>
      <c r="D92" s="139" t="s">
        <v>167</v>
      </c>
      <c r="E92" s="139" t="s">
        <v>45</v>
      </c>
      <c r="F92" s="139"/>
      <c r="G92" s="139"/>
      <c r="H92" s="138" t="s">
        <v>175</v>
      </c>
      <c r="I92" s="138" t="s">
        <v>172</v>
      </c>
    </row>
    <row r="93" spans="1:9" s="148" customFormat="1" ht="21.75" customHeight="1">
      <c r="A93" s="507" t="s">
        <v>193</v>
      </c>
      <c r="B93" s="508"/>
      <c r="C93" s="142" t="s">
        <v>194</v>
      </c>
      <c r="D93" s="143">
        <v>14.58</v>
      </c>
      <c r="E93" s="144">
        <v>1379</v>
      </c>
      <c r="F93" s="145"/>
      <c r="G93" s="145"/>
      <c r="H93" s="158">
        <v>0.37</v>
      </c>
      <c r="I93" s="147">
        <f>(D93*H93)</f>
        <v>5.3946</v>
      </c>
    </row>
    <row r="94" spans="1:9" ht="43.5" customHeight="1">
      <c r="A94" s="507" t="s">
        <v>195</v>
      </c>
      <c r="B94" s="508"/>
      <c r="C94" s="142" t="s">
        <v>153</v>
      </c>
      <c r="D94" s="143">
        <v>0.0366</v>
      </c>
      <c r="E94" s="144">
        <v>366</v>
      </c>
      <c r="F94" s="145"/>
      <c r="G94" s="145"/>
      <c r="H94" s="158">
        <v>59.86</v>
      </c>
      <c r="I94" s="147">
        <f>(D94*H94)</f>
        <v>2.190876</v>
      </c>
    </row>
    <row r="95" spans="1:9" ht="40.5" customHeight="1">
      <c r="A95" s="507" t="s">
        <v>275</v>
      </c>
      <c r="B95" s="508"/>
      <c r="C95" s="142" t="s">
        <v>154</v>
      </c>
      <c r="D95" s="143">
        <v>1</v>
      </c>
      <c r="E95" s="144" t="s">
        <v>196</v>
      </c>
      <c r="F95" s="145"/>
      <c r="G95" s="145"/>
      <c r="H95" s="158">
        <v>52.2</v>
      </c>
      <c r="I95" s="147">
        <f>(D95*H95)</f>
        <v>52.2</v>
      </c>
    </row>
    <row r="96" spans="1:9" ht="40.5" customHeight="1">
      <c r="A96" s="507" t="s">
        <v>197</v>
      </c>
      <c r="B96" s="508"/>
      <c r="C96" s="142" t="s">
        <v>194</v>
      </c>
      <c r="D96" s="143">
        <v>0.6</v>
      </c>
      <c r="E96" s="144">
        <v>7325</v>
      </c>
      <c r="F96" s="145"/>
      <c r="G96" s="145"/>
      <c r="H96" s="158">
        <v>4.34</v>
      </c>
      <c r="I96" s="147">
        <f>(D96*H96)</f>
        <v>2.6039999999999996</v>
      </c>
    </row>
    <row r="97" spans="1:9" ht="12.75">
      <c r="A97" s="474" t="s">
        <v>173</v>
      </c>
      <c r="B97" s="475"/>
      <c r="C97" s="475"/>
      <c r="D97" s="475"/>
      <c r="E97" s="475"/>
      <c r="F97" s="475"/>
      <c r="G97" s="475"/>
      <c r="H97" s="476"/>
      <c r="I97" s="140">
        <f>SUM(I93:I96)</f>
        <v>62.389476</v>
      </c>
    </row>
    <row r="98" spans="1:9" ht="12.75">
      <c r="A98" s="471" t="s">
        <v>179</v>
      </c>
      <c r="B98" s="472"/>
      <c r="C98" s="472"/>
      <c r="D98" s="472"/>
      <c r="E98" s="472"/>
      <c r="F98" s="472"/>
      <c r="G98" s="472"/>
      <c r="H98" s="472"/>
      <c r="I98" s="473"/>
    </row>
    <row r="99" spans="1:9" ht="12.75">
      <c r="A99" s="499" t="s">
        <v>165</v>
      </c>
      <c r="B99" s="501"/>
      <c r="C99" s="149" t="s">
        <v>166</v>
      </c>
      <c r="D99" s="149" t="s">
        <v>167</v>
      </c>
      <c r="E99" s="149" t="s">
        <v>45</v>
      </c>
      <c r="F99" s="149"/>
      <c r="G99" s="149"/>
      <c r="H99" s="138" t="s">
        <v>175</v>
      </c>
      <c r="I99" s="150" t="s">
        <v>172</v>
      </c>
    </row>
    <row r="100" spans="1:9" ht="15" customHeight="1">
      <c r="A100" s="507" t="s">
        <v>198</v>
      </c>
      <c r="B100" s="508"/>
      <c r="C100" s="146" t="s">
        <v>177</v>
      </c>
      <c r="D100" s="149">
        <v>0.64</v>
      </c>
      <c r="E100" s="149">
        <v>4750</v>
      </c>
      <c r="F100" s="149"/>
      <c r="G100" s="149"/>
      <c r="H100" s="158">
        <v>13.73</v>
      </c>
      <c r="I100" s="140">
        <f>D100*H100</f>
        <v>8.7872</v>
      </c>
    </row>
    <row r="101" spans="1:9" ht="15" customHeight="1">
      <c r="A101" s="507" t="s">
        <v>199</v>
      </c>
      <c r="B101" s="508"/>
      <c r="C101" s="146" t="s">
        <v>177</v>
      </c>
      <c r="D101" s="149">
        <v>0.26</v>
      </c>
      <c r="E101" s="149">
        <v>6127</v>
      </c>
      <c r="F101" s="149"/>
      <c r="G101" s="149"/>
      <c r="H101" s="158">
        <v>9.99</v>
      </c>
      <c r="I101" s="140">
        <f>D101*H101</f>
        <v>2.5974</v>
      </c>
    </row>
    <row r="102" spans="1:9" ht="15.75" customHeight="1">
      <c r="A102" s="477" t="s">
        <v>173</v>
      </c>
      <c r="B102" s="479"/>
      <c r="C102" s="479"/>
      <c r="D102" s="479"/>
      <c r="E102" s="479"/>
      <c r="F102" s="479"/>
      <c r="G102" s="479"/>
      <c r="H102" s="478"/>
      <c r="I102" s="153">
        <f>SUM(I100:I101)</f>
        <v>11.3846</v>
      </c>
    </row>
    <row r="103" spans="1:9" ht="12.75">
      <c r="A103" s="471" t="s">
        <v>180</v>
      </c>
      <c r="B103" s="472"/>
      <c r="C103" s="472"/>
      <c r="D103" s="472"/>
      <c r="E103" s="472"/>
      <c r="F103" s="472"/>
      <c r="G103" s="472"/>
      <c r="H103" s="472"/>
      <c r="I103" s="473"/>
    </row>
    <row r="104" spans="1:9" ht="12.75">
      <c r="A104" s="471" t="s">
        <v>165</v>
      </c>
      <c r="B104" s="473"/>
      <c r="C104" s="138" t="s">
        <v>166</v>
      </c>
      <c r="D104" s="139" t="s">
        <v>167</v>
      </c>
      <c r="E104" s="139" t="s">
        <v>45</v>
      </c>
      <c r="F104" s="139"/>
      <c r="G104" s="139"/>
      <c r="H104" s="138" t="s">
        <v>175</v>
      </c>
      <c r="I104" s="138" t="s">
        <v>172</v>
      </c>
    </row>
    <row r="105" spans="1:9" ht="15" customHeight="1">
      <c r="A105" s="507"/>
      <c r="B105" s="508"/>
      <c r="C105" s="146"/>
      <c r="D105" s="143"/>
      <c r="E105" s="146"/>
      <c r="F105" s="145"/>
      <c r="G105" s="145"/>
      <c r="H105" s="154"/>
      <c r="I105" s="154">
        <f>D105*H105</f>
        <v>0</v>
      </c>
    </row>
    <row r="106" spans="1:9" ht="12.75">
      <c r="A106" s="474" t="s">
        <v>173</v>
      </c>
      <c r="B106" s="475"/>
      <c r="C106" s="475"/>
      <c r="D106" s="475"/>
      <c r="E106" s="475"/>
      <c r="F106" s="475"/>
      <c r="G106" s="475"/>
      <c r="H106" s="476"/>
      <c r="I106" s="155">
        <f>SUM(I105:I105)</f>
        <v>0</v>
      </c>
    </row>
    <row r="107" spans="1:9" ht="12.75">
      <c r="A107" s="477" t="s">
        <v>181</v>
      </c>
      <c r="B107" s="478"/>
      <c r="C107" s="156">
        <v>1</v>
      </c>
      <c r="D107" s="477" t="s">
        <v>182</v>
      </c>
      <c r="E107" s="479"/>
      <c r="F107" s="479"/>
      <c r="G107" s="479"/>
      <c r="H107" s="478"/>
      <c r="I107" s="141">
        <f>I106+I102+I97+I90</f>
        <v>73.77407600000001</v>
      </c>
    </row>
    <row r="108" spans="1:9" ht="12.75">
      <c r="A108" s="480" t="s">
        <v>183</v>
      </c>
      <c r="B108" s="481"/>
      <c r="C108" s="481"/>
      <c r="D108" s="481"/>
      <c r="E108" s="481"/>
      <c r="F108" s="481"/>
      <c r="G108" s="481"/>
      <c r="H108" s="482"/>
      <c r="I108" s="153">
        <f>I107/C107</f>
        <v>73.77407600000001</v>
      </c>
    </row>
    <row r="109" spans="1:9" ht="12.75">
      <c r="A109" s="480" t="s">
        <v>184</v>
      </c>
      <c r="B109" s="481"/>
      <c r="C109" s="481"/>
      <c r="D109" s="481"/>
      <c r="E109" s="481"/>
      <c r="F109" s="481"/>
      <c r="G109" s="481"/>
      <c r="H109" s="482"/>
      <c r="I109" s="153">
        <v>1</v>
      </c>
    </row>
    <row r="110" spans="1:9" ht="12.75">
      <c r="A110" s="511" t="s">
        <v>185</v>
      </c>
      <c r="B110" s="512"/>
      <c r="C110" s="512"/>
      <c r="D110" s="512"/>
      <c r="E110" s="512"/>
      <c r="F110" s="512"/>
      <c r="G110" s="512"/>
      <c r="H110" s="513"/>
      <c r="I110" s="159">
        <f>I108*I109</f>
        <v>73.77407600000001</v>
      </c>
    </row>
    <row r="111" spans="1:9" ht="12.75">
      <c r="A111" s="521"/>
      <c r="B111" s="522"/>
      <c r="C111" s="522"/>
      <c r="D111" s="522"/>
      <c r="E111" s="522"/>
      <c r="F111" s="522"/>
      <c r="G111" s="522"/>
      <c r="H111" s="522"/>
      <c r="I111" s="523"/>
    </row>
    <row r="112" spans="1:9" ht="15" customHeight="1">
      <c r="A112" s="514"/>
      <c r="B112" s="515"/>
      <c r="C112" s="516" t="s">
        <v>157</v>
      </c>
      <c r="D112" s="517"/>
      <c r="E112" s="517"/>
      <c r="F112" s="517"/>
      <c r="G112" s="517"/>
      <c r="H112" s="518"/>
      <c r="I112" s="130" t="s">
        <v>201</v>
      </c>
    </row>
    <row r="113" spans="1:9" ht="12.75">
      <c r="A113" s="499" t="s">
        <v>159</v>
      </c>
      <c r="B113" s="500"/>
      <c r="C113" s="500"/>
      <c r="D113" s="500"/>
      <c r="E113" s="500"/>
      <c r="F113" s="500"/>
      <c r="G113" s="501"/>
      <c r="H113" s="131" t="s">
        <v>160</v>
      </c>
      <c r="I113" s="132">
        <v>42917</v>
      </c>
    </row>
    <row r="114" spans="1:9" ht="26.25" customHeight="1">
      <c r="A114" s="502" t="s">
        <v>202</v>
      </c>
      <c r="B114" s="503"/>
      <c r="C114" s="503"/>
      <c r="D114" s="503"/>
      <c r="E114" s="503"/>
      <c r="F114" s="503"/>
      <c r="G114" s="504"/>
      <c r="H114" s="133" t="s">
        <v>162</v>
      </c>
      <c r="I114" s="138" t="s">
        <v>154</v>
      </c>
    </row>
    <row r="115" spans="1:9" ht="12.75">
      <c r="A115" s="471" t="s">
        <v>164</v>
      </c>
      <c r="B115" s="472"/>
      <c r="C115" s="472"/>
      <c r="D115" s="472"/>
      <c r="E115" s="472"/>
      <c r="F115" s="472"/>
      <c r="G115" s="472"/>
      <c r="H115" s="472"/>
      <c r="I115" s="473"/>
    </row>
    <row r="116" spans="1:9" ht="12.75">
      <c r="A116" s="499" t="s">
        <v>165</v>
      </c>
      <c r="B116" s="501"/>
      <c r="C116" s="135" t="s">
        <v>166</v>
      </c>
      <c r="D116" s="136" t="s">
        <v>167</v>
      </c>
      <c r="E116" s="136" t="s">
        <v>168</v>
      </c>
      <c r="F116" s="136" t="s">
        <v>169</v>
      </c>
      <c r="G116" s="136" t="s">
        <v>170</v>
      </c>
      <c r="H116" s="137" t="s">
        <v>171</v>
      </c>
      <c r="I116" s="135" t="s">
        <v>172</v>
      </c>
    </row>
    <row r="117" spans="1:9" ht="12.75">
      <c r="A117" s="505"/>
      <c r="B117" s="506"/>
      <c r="C117" s="138"/>
      <c r="D117" s="138"/>
      <c r="E117" s="138"/>
      <c r="F117" s="139"/>
      <c r="G117" s="139"/>
      <c r="H117" s="140"/>
      <c r="I117" s="140">
        <f>G117*D117</f>
        <v>0</v>
      </c>
    </row>
    <row r="118" spans="1:9" ht="12.75">
      <c r="A118" s="477" t="s">
        <v>173</v>
      </c>
      <c r="B118" s="479"/>
      <c r="C118" s="479"/>
      <c r="D118" s="479"/>
      <c r="E118" s="479"/>
      <c r="F118" s="479"/>
      <c r="G118" s="479"/>
      <c r="H118" s="478"/>
      <c r="I118" s="141">
        <f>SUM(I117)</f>
        <v>0</v>
      </c>
    </row>
    <row r="119" spans="1:9" ht="12.75">
      <c r="A119" s="471" t="s">
        <v>174</v>
      </c>
      <c r="B119" s="472"/>
      <c r="C119" s="472"/>
      <c r="D119" s="472"/>
      <c r="E119" s="472"/>
      <c r="F119" s="472"/>
      <c r="G119" s="472"/>
      <c r="H119" s="472"/>
      <c r="I119" s="473"/>
    </row>
    <row r="120" spans="1:9" ht="12.75">
      <c r="A120" s="471" t="s">
        <v>165</v>
      </c>
      <c r="B120" s="473"/>
      <c r="C120" s="138" t="s">
        <v>166</v>
      </c>
      <c r="D120" s="139" t="s">
        <v>167</v>
      </c>
      <c r="E120" s="139" t="s">
        <v>45</v>
      </c>
      <c r="F120" s="139"/>
      <c r="G120" s="139"/>
      <c r="H120" s="138" t="s">
        <v>175</v>
      </c>
      <c r="I120" s="138" t="s">
        <v>172</v>
      </c>
    </row>
    <row r="121" spans="1:9" s="148" customFormat="1" ht="21.75" customHeight="1">
      <c r="A121" s="507" t="s">
        <v>188</v>
      </c>
      <c r="B121" s="508"/>
      <c r="C121" s="142" t="s">
        <v>153</v>
      </c>
      <c r="D121" s="143">
        <f>1*1*0.2</f>
        <v>0.2</v>
      </c>
      <c r="E121" s="144">
        <v>93358</v>
      </c>
      <c r="F121" s="145"/>
      <c r="G121" s="145"/>
      <c r="H121" s="146">
        <v>48.26</v>
      </c>
      <c r="I121" s="147">
        <f>(D121*H121)</f>
        <v>9.652000000000001</v>
      </c>
    </row>
    <row r="122" spans="1:9" ht="43.5" customHeight="1">
      <c r="A122" s="507" t="s">
        <v>130</v>
      </c>
      <c r="B122" s="508"/>
      <c r="C122" s="142" t="s">
        <v>153</v>
      </c>
      <c r="D122" s="143">
        <f>1*1*0.1</f>
        <v>0.1</v>
      </c>
      <c r="E122" s="144">
        <v>94963</v>
      </c>
      <c r="F122" s="145"/>
      <c r="G122" s="145"/>
      <c r="H122" s="146">
        <v>234.35</v>
      </c>
      <c r="I122" s="147">
        <f>(D122*H122)</f>
        <v>23.435000000000002</v>
      </c>
    </row>
    <row r="123" spans="1:9" ht="40.5" customHeight="1">
      <c r="A123" s="507" t="s">
        <v>189</v>
      </c>
      <c r="B123" s="508"/>
      <c r="C123" s="142" t="s">
        <v>154</v>
      </c>
      <c r="D123" s="143">
        <f>1*0.1*4</f>
        <v>0.4</v>
      </c>
      <c r="E123" s="144">
        <v>92265</v>
      </c>
      <c r="F123" s="145"/>
      <c r="G123" s="145"/>
      <c r="H123" s="146">
        <v>52.76</v>
      </c>
      <c r="I123" s="147">
        <f>(D123*H123)</f>
        <v>21.104</v>
      </c>
    </row>
    <row r="124" spans="1:9" ht="40.5" customHeight="1">
      <c r="A124" s="507" t="s">
        <v>129</v>
      </c>
      <c r="B124" s="508"/>
      <c r="C124" s="142" t="s">
        <v>154</v>
      </c>
      <c r="D124" s="143">
        <f>1*1</f>
        <v>1</v>
      </c>
      <c r="E124" s="144">
        <v>84665</v>
      </c>
      <c r="F124" s="145"/>
      <c r="G124" s="145"/>
      <c r="H124" s="146">
        <v>16.32</v>
      </c>
      <c r="I124" s="147">
        <f>(D124*H124)</f>
        <v>16.32</v>
      </c>
    </row>
    <row r="125" spans="1:9" ht="12.75">
      <c r="A125" s="474" t="s">
        <v>173</v>
      </c>
      <c r="B125" s="475"/>
      <c r="C125" s="475"/>
      <c r="D125" s="475"/>
      <c r="E125" s="475"/>
      <c r="F125" s="475"/>
      <c r="G125" s="475"/>
      <c r="H125" s="476"/>
      <c r="I125" s="140">
        <f>SUM(I121:I124)</f>
        <v>70.511</v>
      </c>
    </row>
    <row r="126" spans="1:9" ht="12.75">
      <c r="A126" s="471" t="s">
        <v>179</v>
      </c>
      <c r="B126" s="472"/>
      <c r="C126" s="472"/>
      <c r="D126" s="472"/>
      <c r="E126" s="472"/>
      <c r="F126" s="472"/>
      <c r="G126" s="472"/>
      <c r="H126" s="472"/>
      <c r="I126" s="473"/>
    </row>
    <row r="127" spans="1:9" ht="12.75">
      <c r="A127" s="499" t="s">
        <v>165</v>
      </c>
      <c r="B127" s="501"/>
      <c r="C127" s="149" t="s">
        <v>166</v>
      </c>
      <c r="D127" s="149" t="s">
        <v>167</v>
      </c>
      <c r="E127" s="149" t="s">
        <v>45</v>
      </c>
      <c r="F127" s="149"/>
      <c r="G127" s="149"/>
      <c r="H127" s="138" t="s">
        <v>175</v>
      </c>
      <c r="I127" s="150" t="s">
        <v>172</v>
      </c>
    </row>
    <row r="128" spans="1:9" ht="15" customHeight="1">
      <c r="A128" s="507"/>
      <c r="B128" s="508"/>
      <c r="C128" s="146"/>
      <c r="D128" s="149"/>
      <c r="E128" s="149"/>
      <c r="F128" s="149"/>
      <c r="G128" s="149"/>
      <c r="H128" s="158"/>
      <c r="I128" s="140">
        <f>D128*H128</f>
        <v>0</v>
      </c>
    </row>
    <row r="129" spans="1:9" ht="15.75" customHeight="1">
      <c r="A129" s="477" t="s">
        <v>173</v>
      </c>
      <c r="B129" s="479"/>
      <c r="C129" s="479"/>
      <c r="D129" s="479"/>
      <c r="E129" s="479"/>
      <c r="F129" s="479"/>
      <c r="G129" s="479"/>
      <c r="H129" s="478"/>
      <c r="I129" s="153">
        <f>SUM(I128:I128)</f>
        <v>0</v>
      </c>
    </row>
    <row r="130" spans="1:9" ht="12.75">
      <c r="A130" s="471" t="s">
        <v>180</v>
      </c>
      <c r="B130" s="472"/>
      <c r="C130" s="472"/>
      <c r="D130" s="472"/>
      <c r="E130" s="472"/>
      <c r="F130" s="472"/>
      <c r="G130" s="472"/>
      <c r="H130" s="472"/>
      <c r="I130" s="473"/>
    </row>
    <row r="131" spans="1:9" ht="12.75">
      <c r="A131" s="471" t="s">
        <v>165</v>
      </c>
      <c r="B131" s="473"/>
      <c r="C131" s="138" t="s">
        <v>166</v>
      </c>
      <c r="D131" s="139" t="s">
        <v>167</v>
      </c>
      <c r="E131" s="139" t="s">
        <v>45</v>
      </c>
      <c r="F131" s="139"/>
      <c r="G131" s="139"/>
      <c r="H131" s="138" t="s">
        <v>175</v>
      </c>
      <c r="I131" s="138" t="s">
        <v>172</v>
      </c>
    </row>
    <row r="132" spans="1:9" ht="15" customHeight="1">
      <c r="A132" s="507"/>
      <c r="B132" s="508"/>
      <c r="C132" s="146"/>
      <c r="D132" s="143"/>
      <c r="E132" s="146"/>
      <c r="F132" s="145"/>
      <c r="G132" s="145"/>
      <c r="H132" s="154"/>
      <c r="I132" s="154">
        <f>D132*H132</f>
        <v>0</v>
      </c>
    </row>
    <row r="133" spans="1:9" ht="12.75">
      <c r="A133" s="474" t="s">
        <v>173</v>
      </c>
      <c r="B133" s="475"/>
      <c r="C133" s="475"/>
      <c r="D133" s="475"/>
      <c r="E133" s="475"/>
      <c r="F133" s="475"/>
      <c r="G133" s="475"/>
      <c r="H133" s="476"/>
      <c r="I133" s="155">
        <f>SUM(I132:I132)</f>
        <v>0</v>
      </c>
    </row>
    <row r="134" spans="1:9" ht="12.75">
      <c r="A134" s="477" t="s">
        <v>181</v>
      </c>
      <c r="B134" s="478"/>
      <c r="C134" s="156">
        <v>1</v>
      </c>
      <c r="D134" s="477" t="s">
        <v>182</v>
      </c>
      <c r="E134" s="479"/>
      <c r="F134" s="479"/>
      <c r="G134" s="479"/>
      <c r="H134" s="478"/>
      <c r="I134" s="141">
        <f>I133+I129+I125+I118</f>
        <v>70.511</v>
      </c>
    </row>
    <row r="135" spans="1:9" ht="12.75">
      <c r="A135" s="480" t="s">
        <v>183</v>
      </c>
      <c r="B135" s="481"/>
      <c r="C135" s="481"/>
      <c r="D135" s="481"/>
      <c r="E135" s="481"/>
      <c r="F135" s="481"/>
      <c r="G135" s="481"/>
      <c r="H135" s="482"/>
      <c r="I135" s="153">
        <f>I134/C134</f>
        <v>70.511</v>
      </c>
    </row>
    <row r="136" spans="1:9" ht="12.75">
      <c r="A136" s="480" t="s">
        <v>184</v>
      </c>
      <c r="B136" s="481"/>
      <c r="C136" s="481"/>
      <c r="D136" s="481"/>
      <c r="E136" s="481"/>
      <c r="F136" s="481"/>
      <c r="G136" s="481"/>
      <c r="H136" s="482"/>
      <c r="I136" s="153">
        <v>1</v>
      </c>
    </row>
    <row r="137" spans="1:9" ht="12.75">
      <c r="A137" s="511" t="s">
        <v>185</v>
      </c>
      <c r="B137" s="512"/>
      <c r="C137" s="512"/>
      <c r="D137" s="512"/>
      <c r="E137" s="512"/>
      <c r="F137" s="512"/>
      <c r="G137" s="512"/>
      <c r="H137" s="513"/>
      <c r="I137" s="159">
        <f>I135*I136</f>
        <v>70.511</v>
      </c>
    </row>
    <row r="138" spans="1:9" ht="12.75">
      <c r="A138" s="511" t="s">
        <v>185</v>
      </c>
      <c r="B138" s="512"/>
      <c r="C138" s="512"/>
      <c r="D138" s="512"/>
      <c r="E138" s="512"/>
      <c r="F138" s="512"/>
      <c r="G138" s="512"/>
      <c r="H138" s="513"/>
      <c r="I138" s="159">
        <f>I136*I137</f>
        <v>70.511</v>
      </c>
    </row>
    <row r="139" spans="1:9" ht="15" customHeight="1">
      <c r="A139" s="483" t="s">
        <v>283</v>
      </c>
      <c r="B139" s="484"/>
      <c r="C139" s="484"/>
      <c r="D139" s="484"/>
      <c r="E139" s="484"/>
      <c r="F139" s="484"/>
      <c r="G139" s="484"/>
      <c r="H139" s="484"/>
      <c r="I139" s="485"/>
    </row>
    <row r="140" spans="1:10" ht="15" customHeight="1">
      <c r="A140" s="486"/>
      <c r="B140" s="388"/>
      <c r="C140" s="388"/>
      <c r="D140" s="388"/>
      <c r="E140" s="388"/>
      <c r="F140" s="388"/>
      <c r="G140" s="388"/>
      <c r="H140" s="388"/>
      <c r="I140" s="487"/>
      <c r="J140" s="160"/>
    </row>
    <row r="141" spans="1:9" ht="12.75">
      <c r="A141" s="486"/>
      <c r="B141" s="388"/>
      <c r="C141" s="388"/>
      <c r="D141" s="388"/>
      <c r="E141" s="388"/>
      <c r="F141" s="388"/>
      <c r="G141" s="388"/>
      <c r="H141" s="388"/>
      <c r="I141" s="487"/>
    </row>
    <row r="142" spans="1:9" ht="12.75">
      <c r="A142" s="486"/>
      <c r="B142" s="388"/>
      <c r="C142" s="388"/>
      <c r="D142" s="388"/>
      <c r="E142" s="388"/>
      <c r="F142" s="388"/>
      <c r="G142" s="388"/>
      <c r="H142" s="388"/>
      <c r="I142" s="487"/>
    </row>
    <row r="143" spans="1:9" ht="12.75">
      <c r="A143" s="488"/>
      <c r="B143" s="489"/>
      <c r="C143" s="489"/>
      <c r="D143" s="489"/>
      <c r="E143" s="489"/>
      <c r="F143" s="489"/>
      <c r="G143" s="489"/>
      <c r="H143" s="489"/>
      <c r="I143" s="490"/>
    </row>
    <row r="144" spans="1:9" ht="15" customHeight="1">
      <c r="A144" s="483" t="s">
        <v>284</v>
      </c>
      <c r="B144" s="484"/>
      <c r="C144" s="484"/>
      <c r="D144" s="484"/>
      <c r="E144" s="484"/>
      <c r="F144" s="484"/>
      <c r="G144" s="484"/>
      <c r="H144" s="484"/>
      <c r="I144" s="485"/>
    </row>
    <row r="145" spans="1:10" ht="15" customHeight="1">
      <c r="A145" s="486"/>
      <c r="B145" s="388"/>
      <c r="C145" s="388"/>
      <c r="D145" s="388"/>
      <c r="E145" s="388"/>
      <c r="F145" s="388"/>
      <c r="G145" s="388"/>
      <c r="H145" s="388"/>
      <c r="I145" s="487"/>
      <c r="J145" s="160"/>
    </row>
    <row r="146" spans="1:9" ht="12.75">
      <c r="A146" s="486"/>
      <c r="B146" s="388"/>
      <c r="C146" s="388"/>
      <c r="D146" s="388"/>
      <c r="E146" s="388"/>
      <c r="F146" s="388"/>
      <c r="G146" s="388"/>
      <c r="H146" s="388"/>
      <c r="I146" s="487"/>
    </row>
    <row r="147" spans="1:9" ht="12.75">
      <c r="A147" s="486"/>
      <c r="B147" s="388"/>
      <c r="C147" s="388"/>
      <c r="D147" s="388"/>
      <c r="E147" s="388"/>
      <c r="F147" s="388"/>
      <c r="G147" s="388"/>
      <c r="H147" s="388"/>
      <c r="I147" s="487"/>
    </row>
    <row r="148" spans="1:9" ht="12.75">
      <c r="A148" s="488"/>
      <c r="B148" s="489"/>
      <c r="C148" s="489"/>
      <c r="D148" s="489"/>
      <c r="E148" s="489"/>
      <c r="F148" s="489"/>
      <c r="G148" s="489"/>
      <c r="H148" s="489"/>
      <c r="I148" s="490"/>
    </row>
  </sheetData>
  <sheetProtection/>
  <mergeCells count="147">
    <mergeCell ref="A138:H138"/>
    <mergeCell ref="A139:I143"/>
    <mergeCell ref="A136:H136"/>
    <mergeCell ref="A137:H137"/>
    <mergeCell ref="A128:B128"/>
    <mergeCell ref="A125:H125"/>
    <mergeCell ref="A126:I126"/>
    <mergeCell ref="A127:B127"/>
    <mergeCell ref="A129:H129"/>
    <mergeCell ref="A132:B132"/>
    <mergeCell ref="A119:I119"/>
    <mergeCell ref="A120:B120"/>
    <mergeCell ref="A121:B121"/>
    <mergeCell ref="A122:B122"/>
    <mergeCell ref="A123:B123"/>
    <mergeCell ref="A124:B124"/>
    <mergeCell ref="A113:G113"/>
    <mergeCell ref="A114:G114"/>
    <mergeCell ref="A115:I115"/>
    <mergeCell ref="A116:B116"/>
    <mergeCell ref="A117:B117"/>
    <mergeCell ref="A118:H118"/>
    <mergeCell ref="A108:H108"/>
    <mergeCell ref="A109:H109"/>
    <mergeCell ref="A110:H110"/>
    <mergeCell ref="A111:I111"/>
    <mergeCell ref="A112:B112"/>
    <mergeCell ref="C112:H112"/>
    <mergeCell ref="A103:I103"/>
    <mergeCell ref="A104:B104"/>
    <mergeCell ref="A105:B105"/>
    <mergeCell ref="A106:H106"/>
    <mergeCell ref="A107:B107"/>
    <mergeCell ref="D107:H107"/>
    <mergeCell ref="A97:H97"/>
    <mergeCell ref="A98:I98"/>
    <mergeCell ref="A99:B99"/>
    <mergeCell ref="A100:B100"/>
    <mergeCell ref="A101:B101"/>
    <mergeCell ref="A102:H102"/>
    <mergeCell ref="A91:I91"/>
    <mergeCell ref="A92:B92"/>
    <mergeCell ref="A93:B93"/>
    <mergeCell ref="A94:B94"/>
    <mergeCell ref="A95:B95"/>
    <mergeCell ref="A96:B96"/>
    <mergeCell ref="A85:G85"/>
    <mergeCell ref="A86:G86"/>
    <mergeCell ref="A87:I87"/>
    <mergeCell ref="A88:B88"/>
    <mergeCell ref="A89:B89"/>
    <mergeCell ref="A90:H90"/>
    <mergeCell ref="A80:H80"/>
    <mergeCell ref="A81:H81"/>
    <mergeCell ref="A82:H82"/>
    <mergeCell ref="A83:I83"/>
    <mergeCell ref="A84:B84"/>
    <mergeCell ref="C84:H84"/>
    <mergeCell ref="A75:I75"/>
    <mergeCell ref="A76:B76"/>
    <mergeCell ref="A77:B77"/>
    <mergeCell ref="A78:H78"/>
    <mergeCell ref="A79:B79"/>
    <mergeCell ref="D79:H79"/>
    <mergeCell ref="A69:H69"/>
    <mergeCell ref="A70:I70"/>
    <mergeCell ref="A71:B71"/>
    <mergeCell ref="A72:B72"/>
    <mergeCell ref="A73:B73"/>
    <mergeCell ref="A74:H74"/>
    <mergeCell ref="A63:I63"/>
    <mergeCell ref="A64:B64"/>
    <mergeCell ref="A65:B65"/>
    <mergeCell ref="A66:B66"/>
    <mergeCell ref="A67:B67"/>
    <mergeCell ref="A68:B68"/>
    <mergeCell ref="A57:G57"/>
    <mergeCell ref="A58:G58"/>
    <mergeCell ref="A59:I59"/>
    <mergeCell ref="A60:B60"/>
    <mergeCell ref="A61:B61"/>
    <mergeCell ref="A62:H62"/>
    <mergeCell ref="A52:H52"/>
    <mergeCell ref="A53:H53"/>
    <mergeCell ref="A54:H54"/>
    <mergeCell ref="A55:I55"/>
    <mergeCell ref="A56:B56"/>
    <mergeCell ref="C56:H56"/>
    <mergeCell ref="A46:H46"/>
    <mergeCell ref="A47:I47"/>
    <mergeCell ref="A48:B48"/>
    <mergeCell ref="A49:B49"/>
    <mergeCell ref="A50:H50"/>
    <mergeCell ref="A51:B51"/>
    <mergeCell ref="D51:H51"/>
    <mergeCell ref="A39:B39"/>
    <mergeCell ref="A40:B40"/>
    <mergeCell ref="A41:B41"/>
    <mergeCell ref="A42:H42"/>
    <mergeCell ref="A43:I43"/>
    <mergeCell ref="A44:B44"/>
    <mergeCell ref="A33:B33"/>
    <mergeCell ref="A34:B34"/>
    <mergeCell ref="A35:H35"/>
    <mergeCell ref="A36:I36"/>
    <mergeCell ref="A37:B37"/>
    <mergeCell ref="A38:B38"/>
    <mergeCell ref="A28:I28"/>
    <mergeCell ref="A29:B29"/>
    <mergeCell ref="C29:H29"/>
    <mergeCell ref="A30:G30"/>
    <mergeCell ref="A31:G31"/>
    <mergeCell ref="A32:I32"/>
    <mergeCell ref="A23:H23"/>
    <mergeCell ref="A24:B24"/>
    <mergeCell ref="D24:H24"/>
    <mergeCell ref="A25:H25"/>
    <mergeCell ref="A26:H26"/>
    <mergeCell ref="A27:H27"/>
    <mergeCell ref="A16:B16"/>
    <mergeCell ref="A18:H18"/>
    <mergeCell ref="A19:I19"/>
    <mergeCell ref="A20:B20"/>
    <mergeCell ref="A21:B21"/>
    <mergeCell ref="A22:B22"/>
    <mergeCell ref="A10:I10"/>
    <mergeCell ref="A11:B11"/>
    <mergeCell ref="A12:B12"/>
    <mergeCell ref="A13:B13"/>
    <mergeCell ref="A14:H14"/>
    <mergeCell ref="A15:I15"/>
    <mergeCell ref="A144:I148"/>
    <mergeCell ref="A2:I2"/>
    <mergeCell ref="A3:B3"/>
    <mergeCell ref="C3:H3"/>
    <mergeCell ref="A4:G4"/>
    <mergeCell ref="A5:G5"/>
    <mergeCell ref="A6:I6"/>
    <mergeCell ref="A7:B7"/>
    <mergeCell ref="A8:B8"/>
    <mergeCell ref="A9:H9"/>
    <mergeCell ref="A130:I130"/>
    <mergeCell ref="A131:B131"/>
    <mergeCell ref="A133:H133"/>
    <mergeCell ref="A134:B134"/>
    <mergeCell ref="D134:H134"/>
    <mergeCell ref="A135:H13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5" r:id="rId1"/>
  <rowBreaks count="2" manualBreakCount="2">
    <brk id="54" max="255" man="1"/>
    <brk id="11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130" zoomScaleSheetLayoutView="130" zoomScalePageLayoutView="0" workbookViewId="0" topLeftCell="A1">
      <selection activeCell="C14" sqref="C14"/>
    </sheetView>
  </sheetViews>
  <sheetFormatPr defaultColWidth="9.140625" defaultRowHeight="12.75"/>
  <cols>
    <col min="1" max="1" width="84.00390625" style="0" customWidth="1"/>
  </cols>
  <sheetData>
    <row r="1" spans="1:2" ht="13.5" thickBot="1">
      <c r="A1" s="524" t="s">
        <v>203</v>
      </c>
      <c r="B1" s="525"/>
    </row>
    <row r="2" spans="1:2" ht="12.75">
      <c r="A2" s="161" t="s">
        <v>204</v>
      </c>
      <c r="B2" s="162">
        <v>530</v>
      </c>
    </row>
    <row r="3" spans="1:2" ht="12.75">
      <c r="A3" s="163" t="s">
        <v>205</v>
      </c>
      <c r="B3" s="164">
        <v>530</v>
      </c>
    </row>
    <row r="4" spans="1:2" ht="12.75">
      <c r="A4" s="163" t="s">
        <v>206</v>
      </c>
      <c r="B4" s="164">
        <f>420</f>
        <v>420</v>
      </c>
    </row>
    <row r="5" spans="1:2" ht="12.75">
      <c r="A5" s="163" t="s">
        <v>207</v>
      </c>
      <c r="B5" s="165">
        <v>10</v>
      </c>
    </row>
    <row r="6" spans="1:2" ht="12.75">
      <c r="A6" s="163" t="s">
        <v>208</v>
      </c>
      <c r="B6" s="164">
        <v>10</v>
      </c>
    </row>
    <row r="7" spans="1:2" ht="12.75">
      <c r="A7" s="163" t="s">
        <v>244</v>
      </c>
      <c r="B7" s="164">
        <v>110</v>
      </c>
    </row>
    <row r="8" spans="1:2" ht="12.75">
      <c r="A8" s="163" t="s">
        <v>209</v>
      </c>
      <c r="B8" s="164">
        <v>12</v>
      </c>
    </row>
    <row r="9" spans="1:2" ht="12.75">
      <c r="A9" s="166" t="s">
        <v>210</v>
      </c>
      <c r="B9" s="164">
        <v>0</v>
      </c>
    </row>
    <row r="10" spans="1:2" ht="13.5" thickBot="1">
      <c r="A10" s="167" t="s">
        <v>211</v>
      </c>
      <c r="B10" s="168" t="s">
        <v>212</v>
      </c>
    </row>
  </sheetData>
  <sheetProtection/>
  <mergeCells count="1">
    <mergeCell ref="A1:B1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Gabriel Martins</cp:lastModifiedBy>
  <cp:lastPrinted>2024-03-27T17:38:41Z</cp:lastPrinted>
  <dcterms:created xsi:type="dcterms:W3CDTF">1998-10-30T18:34:56Z</dcterms:created>
  <dcterms:modified xsi:type="dcterms:W3CDTF">2024-03-27T17:38:52Z</dcterms:modified>
  <cp:category/>
  <cp:version/>
  <cp:contentType/>
  <cp:contentStatus/>
</cp:coreProperties>
</file>